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81" windowWidth="14970" windowHeight="8340" firstSheet="1" activeTab="1"/>
  </bookViews>
  <sheets>
    <sheet name="1.คำแนะนำในการใช้โปรแกรม" sheetId="1" r:id="rId1"/>
    <sheet name="2.กรอกข้อมูลที่นี่" sheetId="2" r:id="rId2"/>
    <sheet name="3.คำอธิบายรายการ " sheetId="3" r:id="rId3"/>
    <sheet name="4.โปรแกรมสำเร็จรูป-ห้ามแก้ไข" sheetId="4" r:id="rId4"/>
    <sheet name="5.พรบ.เงินเดือนครูล่าสุด" sheetId="5" r:id="rId5"/>
    <sheet name="6.ตารางเงินเดือนครูล่าสุด" sheetId="6" r:id="rId6"/>
    <sheet name="7ตารางเปรียบเทียบเงินเดือน54,58" sheetId="7" r:id="rId7"/>
    <sheet name="8.อัตราภาษีปี 2560" sheetId="8" r:id="rId8"/>
    <sheet name="9.ข้อมูลจาก www.Kapook" sheetId="9" r:id="rId9"/>
    <sheet name="Sheet2" sheetId="10" r:id="rId10"/>
    <sheet name="Sheet1" sheetId="11" r:id="rId11"/>
    <sheet name="Sheet8" sheetId="12" r:id="rId12"/>
    <sheet name="Sheet9" sheetId="13" r:id="rId13"/>
  </sheets>
  <definedNames/>
  <calcPr fullCalcOnLoad="1"/>
</workbook>
</file>

<file path=xl/comments4.xml><?xml version="1.0" encoding="utf-8"?>
<comments xmlns="http://schemas.openxmlformats.org/spreadsheetml/2006/main">
  <authors>
    <author>ASUS</author>
  </authors>
  <commentList>
    <comment ref="E30" authorId="0">
      <text>
        <r>
          <rPr>
            <b/>
            <sz val="10"/>
            <rFont val="Tahoma"/>
            <family val="2"/>
          </rPr>
          <t>ASUS: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<sst xmlns="http://schemas.openxmlformats.org/spreadsheetml/2006/main" count="459" uniqueCount="362">
  <si>
    <t>ผู้จ่ายเงินได้</t>
  </si>
  <si>
    <t>เลขประตัวผู้เสียภาษีอากร</t>
  </si>
  <si>
    <t>เงินเดือน ค่าจ้าง บำนาญ ฯลฯ</t>
  </si>
  <si>
    <t xml:space="preserve">(รวมเงินได้ที่รับการยกเว้นตาม </t>
  </si>
  <si>
    <t>6)</t>
  </si>
  <si>
    <t xml:space="preserve">หัก ค่าลดหย่อน ฯ (ยกมาจาก </t>
  </si>
  <si>
    <t>ภาษีคำนวณจากเงินได้สุทธิตาม 11.</t>
  </si>
  <si>
    <t>มูลค่าอสังหาริมทรัพย์ฯ</t>
  </si>
  <si>
    <t>รายการเงินที่ได้รับยกเว้น</t>
  </si>
  <si>
    <t>เงินสะสมกองทุนสำรองเลี้ยงชีพ(ส่วนที่เกิน 10,000 บาท)</t>
  </si>
  <si>
    <t>เงินสะสม กบข.</t>
  </si>
  <si>
    <t>เงินสะสมกองทุนสงเคราะห์ครูโรงเรียนเอกชน</t>
  </si>
  <si>
    <t>เงินได้ที่ได้รับการยกเว้น</t>
  </si>
  <si>
    <t xml:space="preserve">            กรณีคนพิการที่มีอายุไม่เกิน 65 ปีบริบูรณ์</t>
  </si>
  <si>
    <t>เงินค่าชดเชยที่ได้รับตามกฏหมายแรงงาน</t>
  </si>
  <si>
    <t>รวม(1.ถึง5.) ยกไปกรอกใน</t>
  </si>
  <si>
    <t>การคำนวณภาษี</t>
  </si>
  <si>
    <t>ผู้มีเงินได้</t>
  </si>
  <si>
    <t>คู่สมรส(30,000 บาทกรณีมีเงินได้</t>
  </si>
  <si>
    <t>รวมคำนวณภาษีหรือไม่มีเงินได้</t>
  </si>
  <si>
    <t>อุปการะเลี้ยงดูบิดามารดา</t>
  </si>
  <si>
    <t>(บิดาของผู้มีเงินได้)</t>
  </si>
  <si>
    <t>(ให้กรอกเลขประจำตัวประชาชน)</t>
  </si>
  <si>
    <t>(มารดาของผู้มีเงินได้)</t>
  </si>
  <si>
    <t>(บิดาของคู่สมรสที่มีเงินได้รวมคำนวณภาษีหรือไม่มีเงินได้)</t>
  </si>
  <si>
    <t>(มารดาของคู่สมรสที่มีเงินได้รวมคำนวณภาษีหรือไม่มีเงินได้)</t>
  </si>
  <si>
    <t>อุปการะเลี้ยงดูคนพิการหรือคนทุพพลภาพ</t>
  </si>
  <si>
    <t>(ยกมาจากแบบ ล.ย.04)</t>
  </si>
  <si>
    <t>เบี้ยประกันสุขภาพบิดามารดาของผู้มีเงินได้และคู่สมรส</t>
  </si>
  <si>
    <t>(บิดาของคู่สมรส )</t>
  </si>
  <si>
    <t>(มารดาของคู่สมรส)</t>
  </si>
  <si>
    <t>เบี้ยประกันชีวิต</t>
  </si>
  <si>
    <t>เบี้ยประกันชีวิตแบบบำนาญ</t>
  </si>
  <si>
    <t>เงินสะสมกองทุนสำรองเลี้ยงชีพ</t>
  </si>
  <si>
    <t>9. ค่าซื้อหน่วยลงทุนในกองทุนรวมเพื่อ</t>
  </si>
  <si>
    <t xml:space="preserve"> </t>
  </si>
  <si>
    <t>การเลี้ยงชีพ</t>
  </si>
  <si>
    <t>ค่าซื้อหน่วยลงทุนในการกองทุนรวมหุ้นระยะยาว</t>
  </si>
  <si>
    <t>ดอกเบี้ยเงินกู้ยืม เพื่อซื้อ,เช่าซื้อหรือ</t>
  </si>
  <si>
    <t>สร้างอาคารอยู่อาศัย</t>
  </si>
  <si>
    <t>รายการลดหย่อนและยกเว้นหลังจากหักค่าใช้จ่าย</t>
  </si>
  <si>
    <t>(ส่วนที่ไม่เกิน 10,000 บาท)</t>
  </si>
  <si>
    <r>
      <t>หัก</t>
    </r>
    <r>
      <rPr>
        <sz val="14"/>
        <rFont val="Angsana New"/>
        <family val="1"/>
      </rPr>
      <t xml:space="preserve"> เงินได้ที่ได้รับการยกเว้น (ยกมาจาก </t>
    </r>
  </si>
  <si>
    <r>
      <t>ยอดคงเหลือ</t>
    </r>
    <r>
      <rPr>
        <sz val="14"/>
        <rFont val="Angsana New"/>
        <family val="1"/>
      </rPr>
      <t xml:space="preserve"> (1.-2.)</t>
    </r>
  </si>
  <si>
    <r>
      <t>ยอดคงเหลือ</t>
    </r>
    <r>
      <rPr>
        <sz val="14"/>
        <rFont val="Angsana New"/>
        <family val="1"/>
      </rPr>
      <t xml:space="preserve"> (3.-4.)</t>
    </r>
  </si>
  <si>
    <r>
      <t>ยอดคงเหลือ</t>
    </r>
    <r>
      <rPr>
        <sz val="14"/>
        <rFont val="Angsana New"/>
        <family val="1"/>
      </rPr>
      <t xml:space="preserve"> (5.-6)</t>
    </r>
  </si>
  <si>
    <r>
      <t>ยอดคงเหลือ</t>
    </r>
    <r>
      <rPr>
        <sz val="14"/>
        <rFont val="Angsana New"/>
        <family val="1"/>
      </rPr>
      <t xml:space="preserve"> (7.-8.)</t>
    </r>
  </si>
  <si>
    <r>
      <t>หัก</t>
    </r>
    <r>
      <rPr>
        <sz val="14"/>
        <rFont val="Angsana New"/>
        <family val="1"/>
      </rPr>
      <t xml:space="preserve"> </t>
    </r>
    <r>
      <rPr>
        <b/>
        <sz val="14"/>
        <rFont val="Angsana New"/>
        <family val="1"/>
      </rPr>
      <t>เงินบริจาค</t>
    </r>
    <r>
      <rPr>
        <sz val="14"/>
        <rFont val="Angsana New"/>
        <family val="1"/>
      </rPr>
      <t>(ไม่เกินร้อยละ 10 ของ 9)</t>
    </r>
  </si>
  <si>
    <r>
      <t>เงินได้สุทธิ</t>
    </r>
    <r>
      <rPr>
        <sz val="14"/>
        <rFont val="Angsana New"/>
        <family val="1"/>
      </rPr>
      <t xml:space="preserve"> (9.-10-)</t>
    </r>
  </si>
  <si>
    <r>
      <t>หัก</t>
    </r>
    <r>
      <rPr>
        <sz val="14"/>
        <rFont val="Angsana New"/>
        <family val="1"/>
      </rPr>
      <t xml:space="preserve"> ภาษีเงินได้ที่ได้รับยกเว้นจากการซื้ออสังหาริมทรัพย์ฯ</t>
    </r>
  </si>
  <si>
    <t>คงเหลือ ภาษีที่ชำระเพิ่มเติม(เฉพาะกรณี12มากกว่า13.)</t>
  </si>
  <si>
    <t xml:space="preserve">      กฏหมายกำหนด)</t>
  </si>
  <si>
    <r>
      <t>หัก</t>
    </r>
    <r>
      <rPr>
        <sz val="12"/>
        <rFont val="Angsana New"/>
        <family val="1"/>
      </rPr>
      <t xml:space="preserve"> เงินบริจาคสนับสนุนการศึกษา(2 เท่าของจำนวนเงิน </t>
    </r>
  </si>
  <si>
    <t xml:space="preserve">      ที่จ่ายจริงแต่ไม่เกินร้อยละ 10 ของ 7</t>
  </si>
  <si>
    <t>เงินได้</t>
  </si>
  <si>
    <t>ภาษีเงินได้</t>
  </si>
  <si>
    <t>ยอดคำนวณ</t>
  </si>
  <si>
    <t>ภาษีขั้น 1</t>
  </si>
  <si>
    <t>ภาษี ขั้น 2</t>
  </si>
  <si>
    <t>1. เงินเดือน</t>
  </si>
  <si>
    <t xml:space="preserve">อัตราเงินเดือน ณ 1 ตค. </t>
  </si>
  <si>
    <t>อัตราเงินเดือน ณ 1 เมย.</t>
  </si>
  <si>
    <t>จำนวน(คน)</t>
  </si>
  <si>
    <t xml:space="preserve">คู่สมรสไม่มีเงินได้  </t>
  </si>
  <si>
    <t xml:space="preserve">คู่สมรสมีเงินได้  </t>
  </si>
  <si>
    <t>(คน)</t>
  </si>
  <si>
    <t>กรอกข้อมูลช่องนี้</t>
  </si>
  <si>
    <t>คำแนะนำในการบันทึก</t>
  </si>
  <si>
    <r>
      <t>1. ผู้มีเงินได้</t>
    </r>
    <r>
      <rPr>
        <sz val="16"/>
        <color indexed="10"/>
        <rFont val="Angsana New"/>
        <family val="1"/>
      </rPr>
      <t xml:space="preserve">ไม่ต้องบันทึกรายการใด ๆ </t>
    </r>
  </si>
  <si>
    <r>
      <t xml:space="preserve">2. สถานภาพ  </t>
    </r>
    <r>
      <rPr>
        <sz val="16"/>
        <color indexed="10"/>
        <rFont val="Angsana New"/>
        <family val="1"/>
      </rPr>
      <t>บันทึกเลข 1 ในช่องที่เป็น ช่องใดไม่</t>
    </r>
  </si>
  <si>
    <r>
      <t xml:space="preserve">3. บุตร </t>
    </r>
    <r>
      <rPr>
        <sz val="16"/>
        <color indexed="10"/>
        <rFont val="Angsana New"/>
        <family val="1"/>
      </rPr>
      <t xml:space="preserve">บันทึกจำนวนบุตรตามเงื่อนไขที่กำหนด  </t>
    </r>
  </si>
  <si>
    <t xml:space="preserve">4. อุปกรณ์เลี้ยงดูบิดามารดา  เฉพาะบิดามารดาที่ </t>
  </si>
  <si>
    <t xml:space="preserve">     ถูกต้องตามกฏหมาย และยินยอมให้นำไปลดหย่อน </t>
  </si>
  <si>
    <t xml:space="preserve">     หรือคนทุพพลภาพที่ได้มีชื่อปรากฏในเอกสารของคนพิการ</t>
  </si>
  <si>
    <r>
      <t xml:space="preserve">5. อุปการะคนพิการหรือทุพพลภาพ </t>
    </r>
    <r>
      <rPr>
        <sz val="14"/>
        <color indexed="10"/>
        <rFont val="Angsana New"/>
        <family val="1"/>
      </rPr>
      <t>ให้บันทึกจำนวนคนพิการ</t>
    </r>
  </si>
  <si>
    <t>รายการหักลดหย่อน / ยกเว้นภาษี</t>
  </si>
  <si>
    <t xml:space="preserve">ภาษีเงินได้บุคคลธรรมดาประจำปีภาษี  </t>
  </si>
  <si>
    <t>(ภ.ง.ด.90 / 91)</t>
  </si>
  <si>
    <t xml:space="preserve">     1.1  ผู้มีเงินได้  </t>
  </si>
  <si>
    <t xml:space="preserve">30,000 บาท  </t>
  </si>
  <si>
    <t>* คณะบุคคลหรือห้างหุ้นส่วนสามัญที่ไม่ใช่นิติบุคคล 60,000 บาท</t>
  </si>
  <si>
    <t>(หากหุ้นส่วนฯ อยู่ในประเทศไทยเพียงคนเดียวหักลดหย่อนได้ 30,000 บาท)</t>
  </si>
  <si>
    <t xml:space="preserve">     1.2  คู่สมรส (ที่ไม่มีเงินได้)  </t>
  </si>
  <si>
    <t xml:space="preserve">     1.3  บุตรที่ศึกษาในประเทศ  </t>
  </si>
  <si>
    <t xml:space="preserve">คนละ  17,000 บาท  </t>
  </si>
  <si>
    <t xml:space="preserve">     1.4  บุตรที่ไม่ได้ศึกษาหรือศึกษาในต่างประเทศ  </t>
  </si>
  <si>
    <t xml:space="preserve">คนละ  15,000 บาท  </t>
  </si>
  <si>
    <t xml:space="preserve">     1.5  ค่าอุปการะเลี้ยงดูบิดา มารดาของผู้มีเงินได้  </t>
  </si>
  <si>
    <t xml:space="preserve">            ค่าอุปการะเลี้ยงดูบิดา มารดาของคู่สมรสที่ไม่มีเงินได้</t>
  </si>
  <si>
    <t xml:space="preserve">                 ทั้งนี้  บิดามารดามีอายุ 60 ปีขึ้นไป และไม่มีเงินได้</t>
  </si>
  <si>
    <t>พึงประเมินเกิน 30,000 บาทในปีภาษี</t>
  </si>
  <si>
    <t>คนละ  30,000 บาท</t>
  </si>
  <si>
    <t xml:space="preserve">     1.6  ค่าอุปการะเลี้ยงดูคนพิการหรือคนทุพพลภาพ  </t>
  </si>
  <si>
    <t xml:space="preserve">                 ทั้งนี้  คนพิการหรือคนทุพพลภาพต้องไม่มีเงินได้</t>
  </si>
  <si>
    <t xml:space="preserve">คนละ  60,000 บาท   </t>
  </si>
  <si>
    <t xml:space="preserve">  </t>
  </si>
  <si>
    <t xml:space="preserve">ตามจำนวนที่จ่ายจริง แต่ไม่เกิน 100,000 บาท  </t>
  </si>
  <si>
    <t>(หักลดหย่อนได้ตามที่จ่ายจริง แต่ไม่เกิน 10,000 บาท   ส่วนที่เกิน 10,000 บาท ได้รับยกเว้นไม่เกิน 90,000 บาท)</t>
  </si>
  <si>
    <t xml:space="preserve">   ที่จ่ายตั้งแต่วันที่ 1 มกราคม 2553 เป็นต้นไป ให้ยกเว้นอีกร้อยละ 15 ของเงินได้พึงประเมิน แต่ไม่เกิน 200,000 บาท และเมื่อรวมกับเงินที่จ่ายเข้ากองทุนสำรองเลี้ยงชีพ  กองทุนบำเหน็จบำนาญข้าราชการ  กองทุนสงเคราะห์ครูโรงเรียนเอกชน  หรือค่าซื้อหน่วยลงทุนกองทุนรวมเพื่อการเลี้ยงชีพแล้ว ต้องไม่เกิน 500,000 บาท </t>
  </si>
  <si>
    <t>       2.2  คู่สมรสที่ไม่มีเงินได้</t>
  </si>
  <si>
    <t>หักลดหย่อนได้ ตามที่จ่ายจริง แต่ไม่เกิน 10,000 บาท</t>
  </si>
  <si>
    <t xml:space="preserve">3.  ยกเว้นเบี้ยประกันสุขภาพ บิดา มารดา ของผู้มีเงินได้ และบิดา    </t>
  </si>
  <si>
    <t xml:space="preserve">     มารดาของคู่สมรส ที่ไม่มีเงินได้</t>
  </si>
  <si>
    <t>ตามจำนวนที่จ่ายจริง แต่ไม่เกิน 15,000 บาท</t>
  </si>
  <si>
    <t xml:space="preserve"> ตามจำนวนที่จ่ายจริง แต่ไม่เกิน 500,000 บาท  </t>
  </si>
  <si>
    <t xml:space="preserve">(หักลดหย่อนได้ตามที่จ่ายจริง แต่ไม่เกิน 10,000 บาท ส่วนที่เกิน 10,000 บาท ได้รับยกเว้นไม่เกิน 490,000 บาท และไม่เกินร้อยละ 15 ของค่าจ้าง) </t>
  </si>
  <si>
    <t xml:space="preserve">     เงินได้ตามจำนวนที่จ่ายเป็นค่าซื้อหน่วยลงทุนในกองทุนรวม</t>
  </si>
  <si>
    <t xml:space="preserve">     เพื่อการเลี้ยงชีพ  ตามกฎหมายว่าด้วยหลักทรัพย์และตลาด</t>
  </si>
  <si>
    <t xml:space="preserve">     หลักทรัพย์ พ.ศ.2535</t>
  </si>
  <si>
    <t>ไม่เกินร้อยละ 15 ของเงินได้พึงประเมิน  และไม่เกิน 500,000 บาท  เมื่อรวมกับ</t>
  </si>
  <si>
    <t>เงินสะสมที่จ่ายเข้ากองทุนสำรองเลี้ยงชีพ กองทุนบำเหน็จบำนาญข้าราชการ หรือกองทุนสงเคราะห์ตามกฎหมายว่าด้วยโรงเรียนเอกชน   </t>
  </si>
  <si>
    <t xml:space="preserve">     หุ้นระยะยาว ตามกฎหมายว่าด้วยหลักทรัพย์และตลาด</t>
  </si>
  <si>
    <t>ไม่เกินร้อยละ 15 ของเงินได้พึงประเมิน และไม่เกิน 500,000 บาท</t>
  </si>
  <si>
    <t xml:space="preserve">ตามจำนวนที่จ่ายจริง แต่ไม่เกิน 500,000 บาท  </t>
  </si>
  <si>
    <t xml:space="preserve">     แรงงาน (ไม่รวมค่าชดเชยเพราะเหตุเกษียณอายุ หรือสิ้นสุด</t>
  </si>
  <si>
    <t xml:space="preserve">     สัญญาจ้าง)</t>
  </si>
  <si>
    <t xml:space="preserve">ตามจำนวนที่จ่ายจริง แต่ไม่เกิน 300,000 บาท  ของค่าจ้างหรือเงินเดือนของการทำงาน 300 วันสุดท้าย </t>
  </si>
  <si>
    <t xml:space="preserve">        10.1  ผู้มีเงินได้กู้ยืมคนเดียว</t>
  </si>
  <si>
    <t>(หักลดหย่อนได้ตามที่จ่ายจริง แต่ไม่เกิน 10,000 บาท ส่วนที่เกิน 10,000 บาท ได้รับยกเว้นไม่เกิน 90,000 บาท)</t>
  </si>
  <si>
    <t xml:space="preserve">        10.2  ผู้มีเงินได้หลายคนร่วมกันกู้ยืม</t>
  </si>
  <si>
    <t>ตามจำนวนที่จ่ายจริง แต่รวมกันไม่เกิน 100,000 บาท ตามส่วนเฉลี่ยดอกเบี้ยของจำนวนผู้กู้</t>
  </si>
  <si>
    <t>ตามจำนวนที่จ่ายจริง แต่ไม่เกิน  9,000 บาท ตามกฎหมายว่าด้วยประกันสังคม</t>
  </si>
  <si>
    <t xml:space="preserve">        12.1  ยกเว้นค่าใช้จ่ายเพื่อสนับสนุนการศึกษา</t>
  </si>
  <si>
    <t xml:space="preserve">     </t>
  </si>
  <si>
    <t>2 เท่าของจำนวนที่จ่ายจริงแต่ไม่เกิน ร้อยละ 10 </t>
  </si>
  <si>
    <t>ของเงินได้หลังจากหักค่าใช้จ่ายและค่าลดหย่อนอย่างอื่นก่อนหักลดหย่อนเงินบริจาค</t>
  </si>
  <si>
    <t xml:space="preserve">        12.2 ยกเว้นค่าใช้จ่ายและเงินบริจาค ดังนี้</t>
  </si>
  <si>
    <t>2 เท่าของจำนวนที่จ่ายจริง แต่เมื่อรวมกับยกเว้นค่าใช้จ่ายเพื่อสนับสนุนการศึกษา ต้องไม่เกินร้อยละ 10 ของเงินได้หลังจากหักค่าใช้จ่ายและค่าลดหย่อนอย่างอื่นก่อนหักลดหย่อนเงินบริจาค</t>
  </si>
  <si>
    <t xml:space="preserve">        12.3  ลดหย่อนเงินบริจาคทั่วไป  </t>
  </si>
  <si>
    <t>ตามจำนวนที่จ่ายจริง ในเดือน ม.ค. ถึง ธ.ค. แต่</t>
  </si>
  <si>
    <t>ไม่เกินร้อยละ 10 ของเงินได้หลังจากหักค่าใช้จ่ายและค่าลดหย่อนอย่างอื่น</t>
  </si>
  <si>
    <t>1.5 เท่าของจำนวนที่บริจาคจริงในเดือน ก.ย. ถึง ธ.ค. 2554  แต่เมื่อรวมกับเงินบริจาคทั่วไป ต้องไม่เกินร้อยละ10 ของเงินได้หลังจากหักค่าใช้จ่ายและ</t>
  </si>
  <si>
    <t xml:space="preserve">ค่าลดหย่อนอย่างอื่น </t>
  </si>
  <si>
    <t xml:space="preserve">  ไม่ต่ำกว่า 65 ปี บริบูรณ์</t>
  </si>
  <si>
    <t>ยกเว้นตามจำนวนเงินได้พึงประเมิน แต่ไม่เกิน 190,000 บาท</t>
  </si>
  <si>
    <t>14.  ยกเว้นเงินได้ที่ผู้มีเงินได้ซึ่งเป็นคนพิการอยู่ในไทย และ</t>
  </si>
  <si>
    <t xml:space="preserve">   มีอายุไม่เกิน 65 ปี บริบูรณ์</t>
  </si>
  <si>
    <t>15.  ยกเว้นเงินได้จากการซื้ออสังหาริมทรัพย์ฯ</t>
  </si>
  <si>
    <t xml:space="preserve">ตามจำนวนที่จ่ายเป็นค่าซื้ออสังหาริมทรัพย์ฯ ที่มีมูลค่าไม่เกิน 5,000,000 บาท ซึ่งได้จดทะเบียนโอนกรรมสิทธิ์ในระหว่างวันที่ 21 ก.ย. 2554 ถึง 31 ธ.ค. 2555 เพื่อใช้เป็นที่อยู่อาศัยของตน  เป็นจำนวนไม่เกินภาษีเงินได้ที่คำนวณจากเงินได้สุทธิหรือที่ต้องชำระก่อนการคำนวณหักภาษี ณ ที่จ่ายและเครดิตภาษี แต่ไม่เกินร้อยละ 10 ของมูลค่าของอสังหาริมทรัพย์นั้น ทั้งนี้ ต้องใช้สิทธิดังกล่าวเป็นเวลา 5 ปีภาษีต่อเนื่องกัน โดยให้ใช้สิทธิเป็นจำนวนเท่าๆกัน ในแต่ละปีภาษี </t>
  </si>
  <si>
    <t>(พระราชกฤษฎีกา ฯ (ฉบับที่ 528) พ.ศ.2554)</t>
  </si>
  <si>
    <t xml:space="preserve">16.  ยกเว้นเงินได้ที่ได้จ่ายเป็นค่าซ่อมแซมบ้านที่ได้รับผลกระทบจาก  </t>
  </si>
  <si>
    <t xml:space="preserve">   อุทกภัยที่เกิดขึ้นในระหว่างวันที่</t>
  </si>
  <si>
    <t xml:space="preserve">   25 ก.ค. 2554  – 31 ธ.ค. 2554</t>
  </si>
  <si>
    <t>* อยู่ระหว่างตราเป็นกฎหมาย</t>
  </si>
  <si>
    <t>ตามจำนวนที่จ่ายจริงเป็นค่าซ่อมแซมบ้าน แต่รวมกันต้องไม่เกิน 100,000 บาท  สำหรับการใช้สิทธิในปีภาษี 2554 และปีภาษี 2555</t>
  </si>
  <si>
    <t>17.  ยกเว้นเงินได้ที่ได้จ่ายเป็นค่าซ่อมแซมรถยนต์ที่ได้รับผลกระทบ</t>
  </si>
  <si>
    <t xml:space="preserve">   จากอุทกภัยที่เกิดขึ้นในระหว่างวันที่</t>
  </si>
  <si>
    <t xml:space="preserve">   25 ก.ค. 2554 – 31 ธ.ค. 2554</t>
  </si>
  <si>
    <t>ตามจำนวนที่จ่ายจริงเป็นค่าซ่อมแซมรถยนต์ แต่รวมกันต้องไม่เกิน 30,000 บาท  สำหรับการใช้สิทธิในปีภาษี 2554 และปีภาษี 2555</t>
  </si>
  <si>
    <r>
      <t xml:space="preserve">6. เบี้ยประกันสุขภาพบิดามารดา </t>
    </r>
    <r>
      <rPr>
        <sz val="16"/>
        <color indexed="10"/>
        <rFont val="Angsana New"/>
        <family val="1"/>
      </rPr>
      <t>ให้บันทึกเท่าที่จ่ายจริง</t>
    </r>
  </si>
  <si>
    <r>
      <t xml:space="preserve">   </t>
    </r>
    <r>
      <rPr>
        <sz val="16"/>
        <color indexed="10"/>
        <rFont val="Angsana New"/>
        <family val="1"/>
      </rPr>
      <t xml:space="preserve"> ในพื้นที่</t>
    </r>
    <r>
      <rPr>
        <sz val="16"/>
        <rFont val="Angsana New"/>
        <family val="1"/>
      </rPr>
      <t xml:space="preserve"> </t>
    </r>
    <r>
      <rPr>
        <sz val="16"/>
        <color indexed="17"/>
        <rFont val="Angsana New"/>
        <family val="1"/>
      </rPr>
      <t>สีเขียว (ถ้าไม่มีให้ใส่ 0)</t>
    </r>
  </si>
  <si>
    <r>
      <t xml:space="preserve">     ได้ ให้</t>
    </r>
    <r>
      <rPr>
        <sz val="16"/>
        <color indexed="10"/>
        <rFont val="Angsana New"/>
        <family val="1"/>
      </rPr>
      <t>บันทึกเลข 1ในพื้น</t>
    </r>
    <r>
      <rPr>
        <sz val="16"/>
        <rFont val="Angsana New"/>
        <family val="1"/>
      </rPr>
      <t xml:space="preserve">ที่ </t>
    </r>
    <r>
      <rPr>
        <sz val="16"/>
        <color indexed="17"/>
        <rFont val="Angsana New"/>
        <family val="1"/>
      </rPr>
      <t>สีเขียว (ถ้าไม่มีให้ใส่ 0)</t>
    </r>
  </si>
  <si>
    <r>
      <t xml:space="preserve">  </t>
    </r>
    <r>
      <rPr>
        <sz val="16"/>
        <color indexed="10"/>
        <rFont val="Angsana New"/>
        <family val="1"/>
      </rPr>
      <t xml:space="preserve">  ในพื้นที่</t>
    </r>
    <r>
      <rPr>
        <sz val="16"/>
        <rFont val="Angsana New"/>
        <family val="1"/>
      </rPr>
      <t xml:space="preserve"> </t>
    </r>
    <r>
      <rPr>
        <sz val="16"/>
        <color indexed="17"/>
        <rFont val="Angsana New"/>
        <family val="1"/>
      </rPr>
      <t>สีเขียว (ถ้าไม่มีให้ใส่ 0)</t>
    </r>
  </si>
  <si>
    <r>
      <t xml:space="preserve">    เป็นให้บันทึกเลข 0 ในพื้นที่</t>
    </r>
    <r>
      <rPr>
        <sz val="16"/>
        <color indexed="17"/>
        <rFont val="Angsana New"/>
        <family val="1"/>
      </rPr>
      <t xml:space="preserve">สีเขียว </t>
    </r>
  </si>
  <si>
    <r>
      <t xml:space="preserve">7. เบี้ยประกันชีวิต </t>
    </r>
    <r>
      <rPr>
        <sz val="16"/>
        <color indexed="10"/>
        <rFont val="Angsana New"/>
        <family val="1"/>
      </rPr>
      <t>ให้บันทึกเท่าที่จ่ายจริงในพื้นที่</t>
    </r>
  </si>
  <si>
    <r>
      <t xml:space="preserve">   </t>
    </r>
    <r>
      <rPr>
        <sz val="16"/>
        <color indexed="10"/>
        <rFont val="Angsana New"/>
        <family val="1"/>
      </rPr>
      <t xml:space="preserve">  </t>
    </r>
    <r>
      <rPr>
        <sz val="16"/>
        <color indexed="17"/>
        <rFont val="Angsana New"/>
        <family val="1"/>
      </rPr>
      <t>สีเขียว (ถ้าไม่มีให้ใส่ 0)</t>
    </r>
  </si>
  <si>
    <r>
      <t xml:space="preserve">   </t>
    </r>
    <r>
      <rPr>
        <sz val="16"/>
        <color indexed="10"/>
        <rFont val="Angsana New"/>
        <family val="1"/>
      </rPr>
      <t xml:space="preserve">  จ่ายจริงในพื้นที่</t>
    </r>
    <r>
      <rPr>
        <sz val="16"/>
        <color indexed="17"/>
        <rFont val="Angsana New"/>
        <family val="1"/>
      </rPr>
      <t>สีเขียว (ถ้าไม่มีให้ใส่ 0)</t>
    </r>
  </si>
  <si>
    <r>
      <t xml:space="preserve">8. เงินสะสมกองทุนสำรองเลี้ยงชีพ </t>
    </r>
    <r>
      <rPr>
        <sz val="16"/>
        <color indexed="10"/>
        <rFont val="Angsana New"/>
        <family val="1"/>
      </rPr>
      <t xml:space="preserve">ให้บันทึกเท่าที่ </t>
    </r>
  </si>
  <si>
    <r>
      <t xml:space="preserve">   </t>
    </r>
    <r>
      <rPr>
        <sz val="16"/>
        <color indexed="10"/>
        <rFont val="Angsana New"/>
        <family val="1"/>
      </rPr>
      <t xml:space="preserve">  บันทึกเท่าที่ จ่ายจริงในพื้นที่</t>
    </r>
    <r>
      <rPr>
        <sz val="16"/>
        <color indexed="17"/>
        <rFont val="Angsana New"/>
        <family val="1"/>
      </rPr>
      <t>สีเขียว (ถ้าไม่มีให้ใส่ 0)</t>
    </r>
  </si>
  <si>
    <r>
      <t xml:space="preserve">10. ค่าซื้อหน่วยลงทุนในกองทุนรวมหุ้นระยะยาว </t>
    </r>
    <r>
      <rPr>
        <sz val="16"/>
        <color indexed="10"/>
        <rFont val="Angsana New"/>
        <family val="1"/>
      </rPr>
      <t xml:space="preserve">ให้ </t>
    </r>
  </si>
  <si>
    <r>
      <t xml:space="preserve">9. ค่าซื้อหน่วยลงทุนในกองทุนรวมเพื่อการเลี้ยงชีพ </t>
    </r>
    <r>
      <rPr>
        <sz val="16"/>
        <color indexed="10"/>
        <rFont val="Angsana New"/>
        <family val="1"/>
      </rPr>
      <t>และ</t>
    </r>
  </si>
  <si>
    <t>11. ดอกเบี้ยเงินกู้ยืมฯ ซื้อ,สร้างที่อยู่อาศัย ให้บันทึกเท่าที่</t>
  </si>
  <si>
    <t>12. เงินสมทบกองทุนประกันสังคม ให้บันทึกเท่าที่</t>
  </si>
  <si>
    <r>
      <t>ข1. ผู้มีเงินได้</t>
    </r>
    <r>
      <rPr>
        <sz val="16"/>
        <color indexed="10"/>
        <rFont val="Angsana New"/>
        <family val="1"/>
      </rPr>
      <t xml:space="preserve">ไม่ต้องบันทึกรายการใด ๆ </t>
    </r>
  </si>
  <si>
    <r>
      <t xml:space="preserve">   </t>
    </r>
    <r>
      <rPr>
        <sz val="16"/>
        <color indexed="10"/>
        <rFont val="Angsana New"/>
        <family val="1"/>
      </rPr>
      <t xml:space="preserve">   </t>
    </r>
    <r>
      <rPr>
        <sz val="16"/>
        <color indexed="17"/>
        <rFont val="Angsana New"/>
        <family val="1"/>
      </rPr>
      <t>(ถ้าไม่มีให้ใส่ 0)</t>
    </r>
  </si>
  <si>
    <t xml:space="preserve">ข.3.เงินสะสม กองทุนสงเคราะห์ครูโรงเรียนเอกชน. </t>
  </si>
  <si>
    <r>
      <t xml:space="preserve">ข.2.เงินสะสม กบข. </t>
    </r>
    <r>
      <rPr>
        <sz val="16"/>
        <color indexed="10"/>
        <rFont val="Angsana New"/>
        <family val="1"/>
      </rPr>
      <t>ให้บันทึกเท่าที่จ่ายจริงในพื้นที่สีเขียว</t>
    </r>
  </si>
  <si>
    <t>ข.4.เงินที่ได้รับการยกเว้น . ผู้มีเงินได้อยู่ในกรณีใดให้</t>
  </si>
  <si>
    <t xml:space="preserve">      ในพื้นที่สีเขียว  </t>
  </si>
  <si>
    <r>
      <t xml:space="preserve">     ให้</t>
    </r>
    <r>
      <rPr>
        <sz val="14"/>
        <color indexed="10"/>
        <rFont val="Angsana New"/>
        <family val="1"/>
      </rPr>
      <t>บันทึกเท่าที่จ่ายจริง</t>
    </r>
    <r>
      <rPr>
        <sz val="14"/>
        <color indexed="57"/>
        <rFont val="Angsana New"/>
        <family val="1"/>
      </rPr>
      <t>ในพื้นที่สีเขียว</t>
    </r>
    <r>
      <rPr>
        <sz val="14"/>
        <color indexed="10"/>
        <rFont val="Angsana New"/>
        <family val="1"/>
      </rPr>
      <t xml:space="preserve">    (ถ้าไม่มีให้ใส่ 0)</t>
    </r>
  </si>
  <si>
    <t xml:space="preserve">       บันทึกเลข 1 ไว้ในช่องที่เป็น ช่องใดไม่ใช่ให้ใส่ 0</t>
  </si>
  <si>
    <t>รายการลดหย่อนและยกเว้นเงินบริจาค</t>
  </si>
  <si>
    <t>บริจาคเพื่อการศึกษา</t>
  </si>
  <si>
    <t>บริจาคทั่วไป</t>
  </si>
  <si>
    <r>
      <t>ค.1-2 .เงินบริจาคให้</t>
    </r>
    <r>
      <rPr>
        <sz val="16"/>
        <color indexed="10"/>
        <rFont val="Angsana New"/>
        <family val="1"/>
      </rPr>
      <t>บันทึกเท่าที่จ่ายจริง</t>
    </r>
    <r>
      <rPr>
        <sz val="16"/>
        <color indexed="57"/>
        <rFont val="Angsana New"/>
        <family val="1"/>
      </rPr>
      <t xml:space="preserve">ในพื้นที่สีเขียว   </t>
    </r>
    <r>
      <rPr>
        <sz val="16"/>
        <color indexed="10"/>
        <rFont val="Angsana New"/>
        <family val="1"/>
      </rPr>
      <t xml:space="preserve"> </t>
    </r>
  </si>
  <si>
    <t>รวม (1.ถึง12.) ยกไปกรอกใน</t>
  </si>
  <si>
    <t>คศ.2</t>
  </si>
  <si>
    <t>คศ.3</t>
  </si>
  <si>
    <t>กด 1 ที่นี</t>
  </si>
  <si>
    <t>เวลา</t>
  </si>
  <si>
    <t>เดือน</t>
  </si>
  <si>
    <t>รวมภาษี</t>
  </si>
  <si>
    <r>
      <t>หัก</t>
    </r>
    <r>
      <rPr>
        <sz val="14"/>
        <rFont val="Angsana New"/>
        <family val="1"/>
      </rPr>
      <t xml:space="preserve"> ภาษีเงินได้หัก ณ ที่จ่าย  ต่อเดือน</t>
    </r>
  </si>
  <si>
    <t>โดย</t>
  </si>
  <si>
    <t xml:space="preserve">คำแนะนำในการใช้โปรแกรม  </t>
  </si>
  <si>
    <r>
      <t xml:space="preserve">1. </t>
    </r>
    <r>
      <rPr>
        <b/>
        <sz val="24"/>
        <rFont val="Angsana New"/>
        <family val="1"/>
      </rPr>
      <t>ห้ามเปลี่ยนแปลง</t>
    </r>
    <r>
      <rPr>
        <sz val="24"/>
        <rFont val="Angsana New"/>
        <family val="1"/>
      </rPr>
      <t xml:space="preserve">ข้อความใด ๆ ใน </t>
    </r>
    <r>
      <rPr>
        <b/>
        <u val="single"/>
        <sz val="24"/>
        <rFont val="Angsana New"/>
        <family val="1"/>
      </rPr>
      <t>Sheet 4.</t>
    </r>
    <r>
      <rPr>
        <b/>
        <sz val="24"/>
        <rFont val="Angsana New"/>
        <family val="1"/>
      </rPr>
      <t xml:space="preserve"> </t>
    </r>
    <r>
      <rPr>
        <sz val="24"/>
        <rFont val="Angsana New"/>
        <family val="1"/>
      </rPr>
      <t>โปรแกรมสำเร็จรูป-ห้ามแก้ไข</t>
    </r>
  </si>
  <si>
    <t>ชื่อผู้มีเงินได้</t>
  </si>
  <si>
    <t xml:space="preserve">·  ยกเว้นค่าใช้จ่ายการจัดหาหนังสือหรือสื่ออิเล็กทรอนิกส์เพื่อส่งเสริมการอ่าน </t>
  </si>
  <si>
    <t>·  ยกเว้นค่าใช้จ่ายในการจัดให้คนพิการได้รับสิทธิประโยชน์</t>
  </si>
  <si>
    <t>·  ยกเว้นเงินบริจาคให้แก่กองทุนพัฒนาครู คณาจารย์ และบุคลากรทางการศึกษาที่กระทรวงศึกษาธิการจัดตั้งขึ้น</t>
  </si>
  <si>
    <t>·  ยกเว้นค่าใช้จ่ายให้แก่องค์กรปกครองส่วนท้องถิ่นในการจัดตั้งศูนย์พัฒนาเด็กเล็กหรือสนับสนุนการดำเนินงานของศูนย์พัฒนาเด็กเล็กในสังกัดองค์กรปกครองส่วนท้องถิ่น</t>
  </si>
  <si>
    <t>13.   ยกเว้นเงินได้ที่ผู้มีเงินได้ซึ่งเป็นผู้อยู่ในไทย และมีอายุ</t>
  </si>
  <si>
    <r>
      <t>1.</t>
    </r>
    <r>
      <rPr>
        <sz val="10"/>
        <rFont val="Angsana New"/>
        <family val="1"/>
      </rPr>
      <t xml:space="preserve">  </t>
    </r>
    <r>
      <rPr>
        <b/>
        <sz val="10"/>
        <rFont val="Angsana New"/>
        <family val="1"/>
      </rPr>
      <t>ลดหย่อนส่วนบุคคล</t>
    </r>
  </si>
  <si>
    <r>
      <t>2.</t>
    </r>
    <r>
      <rPr>
        <sz val="10"/>
        <rFont val="Angsana New"/>
        <family val="1"/>
      </rPr>
      <t xml:space="preserve">  </t>
    </r>
    <r>
      <rPr>
        <b/>
        <sz val="10"/>
        <rFont val="Angsana New"/>
        <family val="1"/>
      </rPr>
      <t>ลดหย่อนและยกเว้น สำหรับเบี้ยประกันชีวิต</t>
    </r>
  </si>
  <si>
    <r>
      <t xml:space="preserve">        </t>
    </r>
    <r>
      <rPr>
        <sz val="10"/>
        <rFont val="Angsana New"/>
        <family val="1"/>
      </rPr>
      <t>2.1  ผู้มีเงินได้</t>
    </r>
  </si>
  <si>
    <r>
      <t xml:space="preserve"> หากเบี้ยประกันภัยที่จ่าย เป็นเบี้ยประกันภัยสำหรับการประกันชีวิตแบบบำนาญ</t>
    </r>
    <r>
      <rPr>
        <sz val="10"/>
        <rFont val="Angsana New"/>
        <family val="1"/>
      </rPr>
      <t xml:space="preserve"> </t>
    </r>
  </si>
  <si>
    <r>
      <t>4.</t>
    </r>
    <r>
      <rPr>
        <sz val="10"/>
        <rFont val="Angsana New"/>
        <family val="1"/>
      </rPr>
      <t xml:space="preserve">  </t>
    </r>
    <r>
      <rPr>
        <b/>
        <sz val="10"/>
        <rFont val="Angsana New"/>
        <family val="1"/>
      </rPr>
      <t>ลดหย่อนและยกเว้นเงินสะสมที่จ่ายเข้ากองทุนสำรองเลี้ยงชีพ</t>
    </r>
  </si>
  <si>
    <r>
      <t xml:space="preserve">5.  ยกเว้นค่าซื้อหน่วยลงทุนในกองทุนรวมเพื่อการเลี้ยงชีพ </t>
    </r>
    <r>
      <rPr>
        <b/>
        <sz val="10"/>
        <color indexed="8"/>
        <rFont val="Angsana New"/>
        <family val="1"/>
      </rPr>
      <t>(RMF</t>
    </r>
    <r>
      <rPr>
        <b/>
        <sz val="10"/>
        <rFont val="Angsana New"/>
        <family val="1"/>
      </rPr>
      <t>)</t>
    </r>
  </si>
  <si>
    <r>
      <t>6.</t>
    </r>
    <r>
      <rPr>
        <sz val="10"/>
        <rFont val="Angsana New"/>
        <family val="1"/>
      </rPr>
      <t xml:space="preserve">  </t>
    </r>
    <r>
      <rPr>
        <b/>
        <sz val="10"/>
        <rFont val="Angsana New"/>
        <family val="1"/>
      </rPr>
      <t>ยกเว้นค่าซื้อหน่วยลงทุนในกองทุนรวมหุ้นระยะยาว  (LTF)</t>
    </r>
    <r>
      <rPr>
        <sz val="10"/>
        <rFont val="Angsana New"/>
        <family val="1"/>
      </rPr>
      <t xml:space="preserve"> </t>
    </r>
  </si>
  <si>
    <r>
      <t>7.</t>
    </r>
    <r>
      <rPr>
        <sz val="10"/>
        <rFont val="Angsana New"/>
        <family val="1"/>
      </rPr>
      <t xml:space="preserve">  </t>
    </r>
    <r>
      <rPr>
        <b/>
        <sz val="10"/>
        <rFont val="Angsana New"/>
        <family val="1"/>
      </rPr>
      <t>ยกเว้นเงินสะสม กบข.</t>
    </r>
  </si>
  <si>
    <r>
      <t>8.</t>
    </r>
    <r>
      <rPr>
        <sz val="10"/>
        <rFont val="Angsana New"/>
        <family val="1"/>
      </rPr>
      <t xml:space="preserve">  </t>
    </r>
    <r>
      <rPr>
        <b/>
        <sz val="10"/>
        <rFont val="Angsana New"/>
        <family val="1"/>
      </rPr>
      <t>ยกเว้นเงินสะสมกองทุนสงเคราะห์ครูโรงเรียนเอกชน</t>
    </r>
  </si>
  <si>
    <r>
      <t>9.</t>
    </r>
    <r>
      <rPr>
        <sz val="10"/>
        <rFont val="Angsana New"/>
        <family val="1"/>
      </rPr>
      <t xml:space="preserve">  </t>
    </r>
    <r>
      <rPr>
        <b/>
        <sz val="10"/>
        <rFont val="Angsana New"/>
        <family val="1"/>
      </rPr>
      <t>ยกเว้นเงินค่าชดเชยที่ได้รับตามกฎหมายว่าด้วยการคุ้มครอง</t>
    </r>
  </si>
  <si>
    <r>
      <t>10.</t>
    </r>
    <r>
      <rPr>
        <sz val="10"/>
        <rFont val="Angsana New"/>
        <family val="1"/>
      </rPr>
      <t xml:space="preserve">  </t>
    </r>
    <r>
      <rPr>
        <b/>
        <sz val="10"/>
        <rFont val="Angsana New"/>
        <family val="1"/>
      </rPr>
      <t>ลดหย่อนและยกเว้น สำหรับดอกเบี้ยเงินกู้ยืมเพื่อการมีที่อยู่อาศัย</t>
    </r>
  </si>
  <si>
    <r>
      <t>11.</t>
    </r>
    <r>
      <rPr>
        <sz val="10"/>
        <rFont val="Angsana New"/>
        <family val="1"/>
      </rPr>
      <t xml:space="preserve"> </t>
    </r>
    <r>
      <rPr>
        <b/>
        <sz val="10"/>
        <rFont val="Angsana New"/>
        <family val="1"/>
      </rPr>
      <t>ลดหย่อนเงินสมทบที่จ่ายเข้ากองทุน</t>
    </r>
    <r>
      <rPr>
        <b/>
        <sz val="10"/>
        <color indexed="8"/>
        <rFont val="Angsana New"/>
        <family val="1"/>
      </rPr>
      <t>ประกันสังคม</t>
    </r>
  </si>
  <si>
    <r>
      <t>* กรณีสามีหรือภริยาของผู้มีเงินได้ จ่ายเงินสมทบเข้ากองทุน</t>
    </r>
    <r>
      <rPr>
        <sz val="10"/>
        <color indexed="8"/>
        <rFont val="Angsana New"/>
        <family val="1"/>
      </rPr>
      <t>ประกันสังคม และความเป็นสามีภริยาได้มีอยู่ตลอดปีภาษี</t>
    </r>
    <r>
      <rPr>
        <sz val="10"/>
        <rFont val="Angsana New"/>
        <family val="1"/>
      </rPr>
      <t xml:space="preserve"> ให้ผู้มีเงินได้หักลดหย่อนได้ตามจำนวนที่จ่ายจริง แต่ไม่เกิน  9,000 บาท</t>
    </r>
  </si>
  <si>
    <r>
      <t>12.</t>
    </r>
    <r>
      <rPr>
        <sz val="10"/>
        <rFont val="Angsana New"/>
        <family val="1"/>
      </rPr>
      <t xml:space="preserve">  </t>
    </r>
    <r>
      <rPr>
        <b/>
        <sz val="10"/>
        <rFont val="Angsana New"/>
        <family val="1"/>
      </rPr>
      <t>ลดหย่อนและยกเว้นเงินบริจาค</t>
    </r>
  </si>
  <si>
    <r>
      <t>(</t>
    </r>
    <r>
      <rPr>
        <b/>
        <sz val="10"/>
        <color indexed="12"/>
        <rFont val="Angsana New"/>
        <family val="1"/>
      </rPr>
      <t>พระราชกฤษฎีกาฯ (ฉบับที่ 515)</t>
    </r>
    <r>
      <rPr>
        <sz val="10"/>
        <color indexed="12"/>
        <rFont val="Angsana New"/>
        <family val="1"/>
      </rPr>
      <t xml:space="preserve">  </t>
    </r>
    <r>
      <rPr>
        <b/>
        <sz val="10"/>
        <color indexed="12"/>
        <rFont val="Angsana New"/>
        <family val="1"/>
      </rPr>
      <t xml:space="preserve">(ฉบับที่ 519)  (ฉบับที่ 520) </t>
    </r>
    <r>
      <rPr>
        <b/>
        <sz val="10"/>
        <rFont val="Angsana New"/>
        <family val="1"/>
      </rPr>
      <t>และ</t>
    </r>
  </si>
  <si>
    <r>
      <t>(ฉบับที่ 526) พ.ศ.2554</t>
    </r>
    <r>
      <rPr>
        <sz val="10"/>
        <color indexed="12"/>
        <rFont val="Angsana New"/>
        <family val="1"/>
      </rPr>
      <t>)</t>
    </r>
  </si>
  <si>
    <r>
      <t xml:space="preserve">        </t>
    </r>
    <r>
      <rPr>
        <sz val="10"/>
        <color indexed="8"/>
        <rFont val="Angsana New"/>
        <family val="1"/>
      </rPr>
      <t>12.4  ลด</t>
    </r>
    <r>
      <rPr>
        <sz val="10"/>
        <color indexed="63"/>
        <rFont val="Angsana New"/>
        <family val="1"/>
      </rPr>
      <t>หย่อนเงินบริจาคเพื่อช่วยเหลือผู้ประสบ</t>
    </r>
    <r>
      <rPr>
        <sz val="10"/>
        <color indexed="8"/>
        <rFont val="Angsana New"/>
        <family val="1"/>
      </rPr>
      <t>อุทกภัย</t>
    </r>
    <r>
      <rPr>
        <sz val="10"/>
        <color indexed="63"/>
        <rFont val="Angsana New"/>
        <family val="1"/>
      </rPr>
      <t xml:space="preserve"> </t>
    </r>
  </si>
  <si>
    <r>
      <t>(</t>
    </r>
    <r>
      <rPr>
        <b/>
        <sz val="10"/>
        <color indexed="60"/>
        <rFont val="Angsana New"/>
        <family val="1"/>
      </rPr>
      <t>พระราชกฤษฎีกาฯ (ฉบับที่ 527)</t>
    </r>
    <r>
      <rPr>
        <sz val="10"/>
        <color indexed="12"/>
        <rFont val="Angsana New"/>
        <family val="1"/>
      </rPr>
      <t xml:space="preserve"> </t>
    </r>
    <r>
      <rPr>
        <sz val="10"/>
        <rFont val="Angsana New"/>
        <family val="1"/>
      </rPr>
      <t>และ</t>
    </r>
    <r>
      <rPr>
        <sz val="10"/>
        <color indexed="12"/>
        <rFont val="Angsana New"/>
        <family val="1"/>
      </rPr>
      <t xml:space="preserve"> </t>
    </r>
    <r>
      <rPr>
        <b/>
        <sz val="10"/>
        <color indexed="60"/>
        <rFont val="Angsana New"/>
        <family val="1"/>
      </rPr>
      <t>(ฉบับที่ 529) พ.ศ.2554</t>
    </r>
    <r>
      <rPr>
        <sz val="10"/>
        <color indexed="12"/>
        <rFont val="Angsana New"/>
        <family val="1"/>
      </rPr>
      <t>)</t>
    </r>
    <r>
      <rPr>
        <sz val="10"/>
        <rFont val="Angsana New"/>
        <family val="1"/>
      </rPr>
      <t xml:space="preserve"> </t>
    </r>
  </si>
  <si>
    <t xml:space="preserve">    หักลดหย่อน และการยกเว้นเงินได้พึงประเมิน</t>
  </si>
  <si>
    <t>ภาษีเงินได้หัก ณ ที่จ่ายของคุณทั้งปี</t>
  </si>
  <si>
    <t>ภาษีเงินได้หัก ณ ที่จ่าย ของคุณ ต่อเดือน</t>
  </si>
  <si>
    <t>ตารางคำนวณภาษีเงินได้บุคคลธรรมดา</t>
  </si>
  <si>
    <t>โสด, หม้าย</t>
  </si>
  <si>
    <t xml:space="preserve">            กรณีคนที่มีอายุตั้งแต่ 65 ปีขึ้นไป(รวมถึงคนพิการ)</t>
  </si>
  <si>
    <t>ภาษี ขั้น 3</t>
  </si>
  <si>
    <t xml:space="preserve"> เดือนเงินรวม</t>
  </si>
  <si>
    <t>ภาษี ขั้น 4</t>
  </si>
  <si>
    <t>สำหรับเงินสุทธิเกิน 750,000 (20%)</t>
  </si>
  <si>
    <t>สำหรับเงินสุทธิเกิน 500,000(15%)</t>
  </si>
  <si>
    <t>สำหรับเงินสุทธิเกิน 300,000(10%)</t>
  </si>
  <si>
    <t>สำหรับเงินสุทธิเกิน 1,000,000 (25%)</t>
  </si>
  <si>
    <t>ภาษี ขั้น 5</t>
  </si>
  <si>
    <t>ประมาณภาษีเงินได้บุคคลธรรมดาแบบง่าย ๆ สบายเทคนิค   ปี</t>
  </si>
  <si>
    <t>เลขบัตรประจำตัวประชาชน(13 หลัก)</t>
  </si>
  <si>
    <t>กรอกข้อมูลเฉพาะช่องที่มีสีเขียวเท่านั้น</t>
  </si>
  <si>
    <t xml:space="preserve">โปรแกรม Excel ประมาณการภาษีเงินได้บุคคลธรรมดาแบบง่าย ๆ สบายเทคนิค   </t>
  </si>
  <si>
    <t>2. วิทยฐานะ</t>
  </si>
  <si>
    <t>ข้อมูลรายได้</t>
  </si>
  <si>
    <t>1.ผู้มีเงินได้</t>
  </si>
  <si>
    <t>2.สถานภาพ</t>
  </si>
  <si>
    <t xml:space="preserve">5. อุปการะเลี้ยงดูคนพิการหรือคนทุพพลภาพ มีเงินได้พึงประเมินในปีภาษีนี้ไม่เกิน  </t>
  </si>
  <si>
    <t>6. เบี้ยประกันสุขภาพบิดามารดาของผู้มีเงินได้และคู่สมรส</t>
  </si>
  <si>
    <t>7. เบี้ยประกันชีวิต ผู้มีเงินได้</t>
  </si>
  <si>
    <t>9. ค่าซื้อหน่วยลงทุนในกองทุนรวมเพื่อการเลี้ยงชีพ</t>
  </si>
  <si>
    <t>10. ค่าซื้อหน่วยลงทุนในการกองทุนรวมหุ้นระยะยาว</t>
  </si>
  <si>
    <t>11. ดอกเบี้ยเงินกู้ยืม เพื่อซื้อ,เช่าซื้อหรือสร้างอาคารอยู่อาศัย</t>
  </si>
  <si>
    <t>12. เงินสมทบกองทุนประกันสังคม</t>
  </si>
  <si>
    <t>ค.7</t>
  </si>
  <si>
    <t>12.เงินสมทบกองทุนประกันสังคม</t>
  </si>
  <si>
    <t>13.เงินค่าการเดินทางท่องเที่ยวในประเทศเท่าที่จ่ายจริงแต่</t>
  </si>
  <si>
    <t xml:space="preserve">    ไม่เกิน 15,000  บาท</t>
  </si>
  <si>
    <t>14. เงินค่าซื้อสินค้าหรือบริการในประเทศเฉพาะสินค้าที่</t>
  </si>
  <si>
    <t xml:space="preserve">      กำหนดเท่าที่จ่ายจริงแต่ไม่เกิน 15,000 บาท</t>
  </si>
  <si>
    <t xml:space="preserve">รายการลดหย่อน </t>
  </si>
  <si>
    <t>15)</t>
  </si>
  <si>
    <t>ภาษีเงินได้ของคุณทั้งปี</t>
  </si>
  <si>
    <t>คุณ</t>
  </si>
  <si>
    <t>เงินได้ประเภทเงินเดือน และวิทยฐานะรวม/</t>
  </si>
  <si>
    <t>สำหรับประมาณภาษีหัก ณ ที่จ่าย</t>
  </si>
  <si>
    <t>13. ค่าเดินทางท่องเที่ยวในประเทศ (ไม่เกิน 15,000)</t>
  </si>
  <si>
    <t>14. ค่าซื้อสินค้า/บริการภายในประเทศ (ไม่เกิน 15,000)</t>
  </si>
  <si>
    <t>ครูผู้ช่วย ครู ครู คศ.1</t>
  </si>
  <si>
    <t xml:space="preserve">(ร่างบัญชีเงินเดือนชั่วคราว แนบท้าย (ร่าง) พระราชบัญญัตเงินเดือน  </t>
  </si>
  <si>
    <t xml:space="preserve">เงินวิทยฐานะ และเงินประจำตำแหน่งข้าราชการครู  </t>
  </si>
  <si>
    <t>และบุคลากรทางการศึกษา    (ฉบับที่ 3) พ.ศ..2558</t>
  </si>
  <si>
    <t>ขั้น</t>
  </si>
  <si>
    <t>ครูผู้ช่วย</t>
  </si>
  <si>
    <t>คศ.1</t>
  </si>
  <si>
    <t>คศ.4</t>
  </si>
  <si>
    <t>คศ.5</t>
  </si>
  <si>
    <t xml:space="preserve">ตารางเงินเดือนปรับใหม่ ตาม พรบ. เงินเดือน ฯ ฉบับที่ 3  </t>
  </si>
  <si>
    <t>พ.ศ. 2558</t>
  </si>
  <si>
    <t>บัญชีเงินเดือนชั่วคราวของข้าราชการครูและบุคลากรทางการศึกษาที่มี</t>
  </si>
  <si>
    <t xml:space="preserve">(ร่างบัญชีเงินเดือนชั่วคตราว แนบท้าย (ร่าง) พระราชบัญญัตเงินเดือน  </t>
  </si>
  <si>
    <t>ใบอนุญาตประกอบวิชาชีพ แนบท้ายหลักเกณฑ์และวิธีการปรับเงินเดือนของ</t>
  </si>
  <si>
    <t>ข้าราชการครูและบุคลากรทางการศึกษาเข้าสู่บัญชีเงินเดือนขั้นต่ำขั้นสูงฯ</t>
  </si>
  <si>
    <t>และบุคลากรทางการศึกษา  (ฉบับที่ 3) พ.ศ..2558(ใช้ ย้อนหลัง 1 ธค.57)</t>
  </si>
  <si>
    <t xml:space="preserve">ท้าย พรก.การปรับเงินเดือนขี้นต่ำขั้นสูงของข้าราชการครู  </t>
  </si>
  <si>
    <t>และบุคลากรทางการศึกษา พ.ศ. 2554 (ตารางปัจจุบัน)</t>
  </si>
  <si>
    <t xml:space="preserve">    </t>
  </si>
  <si>
    <t>ครู คศ.1 ทีไม่ส่งผลงานหรือผลงานไม่ผ่าน คศ.1 เมื่อรับเงินเดือนเต็มขั้น คศ.1 ที่ 34,310 บาท แล้ว</t>
  </si>
  <si>
    <t>เลื่อนไปรับเงินเดือนใน แท่ง คศ.2 ที่ 34,430  บาทและรับต่อไปได้ไม่เกินสูงสุด  41,620 บาท</t>
  </si>
  <si>
    <t>ครู คศ.2 ที่ไม่ส่งผลงานหรือผลงานไม่ผ่าน คศ.2 เมื่อรับเงินเดือนเต็มขั้น คศ.2 ที่  41,620 บาท แล้ว</t>
  </si>
  <si>
    <t>เลื่อนไปรับเงินเดือนใน แท่ง คศ.3 ที่ 42,330  บาทและรับต่อไปได้ไม่เกินสูงสุด  58,390  บาท</t>
  </si>
  <si>
    <t>ครู คศ.3 ที่ไม่ส่งผลงานหรือผลงานไม่ผ่าน คศ.3 เมื่อรับเงินเดือนเต็มขั้น คศ.3 ที่  58,390 บาท แล้ว</t>
  </si>
  <si>
    <t>เลื่อนไปรับเงินเดือนใน แท่ง คศ.4 ที่ 59,190  บาทและรับต่อไปได้ไม่เกินสูงสุด  69,040  บาท</t>
  </si>
  <si>
    <t>ตารางเงินเดือนเปรียบเทียบ ฉบับเริ่มใช้ 1 เมษายน 2554   (ด้านซ้าย)</t>
  </si>
  <si>
    <t>และ</t>
  </si>
  <si>
    <t xml:space="preserve"> ฉบับเริ่มใช้ 1 ธันวาคม 2558 ตาม พรบ.เงินเดือน ฯ ลว. 18 พค.58  (ด้านขวา)</t>
  </si>
  <si>
    <t>60,000  บาท)  (ยกมาจากแบบ ล.ย.04)</t>
  </si>
  <si>
    <t xml:space="preserve">3. บุตรไม่ได้ศึกษาหรือศึกษาในต่างประเทศอายุไม่เกิน 20 ปี และ </t>
  </si>
  <si>
    <t>บุตรไม่ศึกษา/ศึกษาต่างประเทศอายุไม่เกิน 20 ปี</t>
  </si>
  <si>
    <t>และบุตรศึกษาในประเทศอายุไม่เกิน 25 ปี</t>
  </si>
  <si>
    <t>กรณีหน่วยงานเงินเดือนทั้งปี</t>
  </si>
  <si>
    <r>
      <t xml:space="preserve">  </t>
    </r>
    <r>
      <rPr>
        <u val="single"/>
        <sz val="26"/>
        <rFont val="Angsana New"/>
        <family val="1"/>
      </rPr>
      <t xml:space="preserve"> ครู แผนกวิชาการบัญชี</t>
    </r>
    <r>
      <rPr>
        <sz val="26"/>
        <rFont val="Angsana New"/>
        <family val="1"/>
      </rPr>
      <t xml:space="preserve"> วิทยาลัยเทคนิคราชบุรี/ทำหน้าที่ </t>
    </r>
    <r>
      <rPr>
        <u val="single"/>
        <sz val="26"/>
        <rFont val="Angsana New"/>
        <family val="1"/>
      </rPr>
      <t>หัวหน้างานการเงิน</t>
    </r>
  </si>
  <si>
    <t xml:space="preserve">    ทำแนะนำที่ให้ไว้</t>
  </si>
  <si>
    <r>
      <t xml:space="preserve">2. </t>
    </r>
    <r>
      <rPr>
        <b/>
        <sz val="24"/>
        <rFont val="Angsana New"/>
        <family val="1"/>
      </rPr>
      <t>กรอกข้อมูล</t>
    </r>
    <r>
      <rPr>
        <sz val="24"/>
        <rFont val="Angsana New"/>
        <family val="1"/>
      </rPr>
      <t xml:space="preserve">ทุกช่องใน </t>
    </r>
    <r>
      <rPr>
        <b/>
        <u val="single"/>
        <sz val="24"/>
        <color indexed="12"/>
        <rFont val="Angsana New"/>
        <family val="1"/>
      </rPr>
      <t>Sheet 2.</t>
    </r>
    <r>
      <rPr>
        <u val="single"/>
        <sz val="24"/>
        <color indexed="12"/>
        <rFont val="Angsana New"/>
        <family val="1"/>
      </rPr>
      <t>กรอกข้อมูลที่นี่</t>
    </r>
    <r>
      <rPr>
        <sz val="24"/>
        <rFont val="Angsana New"/>
        <family val="1"/>
      </rPr>
      <t xml:space="preserve"> </t>
    </r>
    <r>
      <rPr>
        <u val="single"/>
        <sz val="24"/>
        <rFont val="Angsana New"/>
        <family val="1"/>
      </rPr>
      <t xml:space="preserve">ในพื้นที่ </t>
    </r>
    <r>
      <rPr>
        <u val="single"/>
        <sz val="24"/>
        <color indexed="17"/>
        <rFont val="Angsana New"/>
        <family val="1"/>
      </rPr>
      <t>สีเขียว</t>
    </r>
    <r>
      <rPr>
        <sz val="24"/>
        <color indexed="12"/>
        <rFont val="Angsana New"/>
        <family val="1"/>
      </rPr>
      <t xml:space="preserve"> </t>
    </r>
    <r>
      <rPr>
        <sz val="24"/>
        <rFont val="Angsana New"/>
        <family val="1"/>
      </rPr>
      <t xml:space="preserve">  </t>
    </r>
    <r>
      <rPr>
        <b/>
        <u val="single"/>
        <sz val="24"/>
        <rFont val="Angsana New"/>
        <family val="1"/>
      </rPr>
      <t>ตามคำแนะนำ</t>
    </r>
  </si>
  <si>
    <t xml:space="preserve">    นำไปใช้กลับมาที่วิทยาลัย เพื่อเป็นกำลังใจหรือเพื่อพัฒนาให้เกิดประโยชน์</t>
  </si>
  <si>
    <t>งานการเงิน วท.ราชบุรี</t>
  </si>
  <si>
    <t>3. บันทึกข้อมูลใน Sheet 2. เสร็จไปเก็บ File เปลี่ยนเป็นชื่ออื่น ระบบจะประมวลผลให้</t>
  </si>
  <si>
    <r>
      <t xml:space="preserve">4. ภาษีหัก ณ ที่จ่ายทั้งปี/ต่อเดือน จะอยู่ด้านล่าง </t>
    </r>
    <r>
      <rPr>
        <b/>
        <sz val="24"/>
        <rFont val="Angsana New"/>
        <family val="1"/>
      </rPr>
      <t xml:space="preserve">Sheet 2 </t>
    </r>
    <r>
      <rPr>
        <sz val="24"/>
        <rFont val="Angsana New"/>
        <family val="1"/>
      </rPr>
      <t xml:space="preserve">  </t>
    </r>
  </si>
  <si>
    <r>
      <t>5.</t>
    </r>
    <r>
      <rPr>
        <b/>
        <sz val="24"/>
        <rFont val="Angsana New"/>
        <family val="1"/>
      </rPr>
      <t xml:space="preserve"> มีปัญหาสงสัย    </t>
    </r>
    <r>
      <rPr>
        <sz val="24"/>
        <rFont val="Angsana New"/>
        <family val="1"/>
      </rPr>
      <t xml:space="preserve">โทรถาม    083-5539359   </t>
    </r>
    <r>
      <rPr>
        <b/>
        <u val="single"/>
        <sz val="24"/>
        <rFont val="Angsana New"/>
        <family val="1"/>
      </rPr>
      <t>ครูยอดศิล   ภาชนะทิพย์</t>
    </r>
    <r>
      <rPr>
        <sz val="24"/>
        <rFont val="Angsana New"/>
        <family val="1"/>
      </rPr>
      <t xml:space="preserve">   </t>
    </r>
  </si>
  <si>
    <t>6. การประมาณภาษีดังกล่าวจะถูกต้อง ถ้าข้อมูลที่ท่านบันทึกเป็นไปตาม</t>
  </si>
  <si>
    <r>
      <t xml:space="preserve">7. สำหรับใน </t>
    </r>
    <r>
      <rPr>
        <b/>
        <sz val="26"/>
        <rFont val="Angsana New"/>
        <family val="1"/>
      </rPr>
      <t xml:space="preserve">Sheet 3,Sheet 5  - 8  </t>
    </r>
    <r>
      <rPr>
        <sz val="26"/>
        <rFont val="Angsana New"/>
        <family val="1"/>
      </rPr>
      <t xml:space="preserve"> ใช้เพื่อทำความเข้าใจเกี่ยวกับการ</t>
    </r>
  </si>
  <si>
    <t>8. โปรแกรมนี้ให้ไว้เป็นวิทยาทาน(ทำดีเพื่อพ่อหลวง) ส่งหนังสือแจ้งผลการ</t>
  </si>
  <si>
    <t xml:space="preserve">    ตามที่ท่านต้องการ</t>
  </si>
  <si>
    <t>กรณีหน่วยงานรับเงินเดือน(ต่อเดือน) เท่ากันตลอดปี</t>
  </si>
  <si>
    <t xml:space="preserve">โปรแกรม Excel ประมาณภาษีเงินได้บุคคลธรรมดา </t>
  </si>
  <si>
    <t xml:space="preserve">แบบง่าย ๆ สบายเทคนิคทั้งปี และหัก ณ ที่จ่าย </t>
  </si>
  <si>
    <t xml:space="preserve">สำหรับประมาณภาษีหัก ณ ที่จ่ายรายเดือน  ในปีรายได้ </t>
  </si>
  <si>
    <r>
      <t>หัก ค่าใช้จ่าย</t>
    </r>
    <r>
      <rPr>
        <sz val="14"/>
        <rFont val="Angsana New"/>
        <family val="1"/>
      </rPr>
      <t>(ร้อยละ 50 ของ 3 แต่ไม่เกิน 100000)</t>
    </r>
  </si>
  <si>
    <t>เงินสะสม กบข. (เท่าที่จ่ายจริงไม่เกิน 500,000)</t>
  </si>
  <si>
    <t>กรณีคนพิการที่มีอายุไม่เกิน 65 ปีบริบูรณ์ (ยกเว้น 190,000)</t>
  </si>
  <si>
    <r>
      <t xml:space="preserve">กรณีผู้มีเงินได้ที่มีอายุตั้งแต่ 65 ปีขึ้นไป(รวมถึงคนพิการ) </t>
    </r>
    <r>
      <rPr>
        <sz val="12"/>
        <rFont val="Angsana New"/>
        <family val="1"/>
      </rPr>
      <t>(ยกเว้น 190,000)</t>
    </r>
  </si>
  <si>
    <t>นิยมไทย</t>
  </si>
  <si>
    <t>(ให้กรอกเลขประจำตัวประชาชน) ไม่เกิน คนละ 15,000  บาท</t>
  </si>
  <si>
    <t>บาท</t>
  </si>
  <si>
    <t>(1) ผู้มีเงินได้  เท่าที่ไม่เกิน 100,000  บาท</t>
  </si>
  <si>
    <t>เบี้ยประกันคู่สมรสผู้มีเงินได้</t>
  </si>
  <si>
    <t>(3) คู่สมรสผู้มีเงินได้ เท่าที่จ่ายจริงไม่เกิน 15,000 บาท</t>
  </si>
  <si>
    <t>ไม่เกิน 490,000  บาท (ไม่เกิน 15% ของค่าจ้าง)</t>
  </si>
  <si>
    <r>
      <t xml:space="preserve">8. เงินสะสมกองทุนสำรองเลี้ยงชีพ </t>
    </r>
    <r>
      <rPr>
        <sz val="9"/>
        <rFont val="Angsana New"/>
        <family val="1"/>
      </rPr>
      <t xml:space="preserve"> (ส่วนที่ไม่เกิน 10,000 บาท)ไม่เกิน 490,000  บาท (ไม่เกิน 15% ของค่าจ้าง)</t>
    </r>
  </si>
  <si>
    <t>ตระหนักหน้าที่</t>
  </si>
  <si>
    <r>
      <t xml:space="preserve">   บุตรศึกษา</t>
    </r>
    <r>
      <rPr>
        <sz val="14"/>
        <rFont val="Angsana New"/>
        <family val="1"/>
      </rPr>
      <t>ในประเทศตั้งแต่ระดับอนุบาลและอายุไม่เกิน 25 ปี คนละ 30,000 บาท</t>
    </r>
  </si>
  <si>
    <t>ปรับปรุงค่าใช้จ่าย</t>
  </si>
  <si>
    <t>ปรับปรุงค่าลดหย่อน</t>
  </si>
  <si>
    <t>          1. เพิ่มค่าลดหย่อนสำหรับผู้มีเงินได้ จากเดิม 30,000 บาท เป็น 60,000 บาท</t>
  </si>
  <si>
    <t>          2. เพิ่มค่าลดหย่อนสำหรับคู่สมรสของผู้มีเงินได้ จากเดิม 30,000 บาท เป็น 60,000 บาท</t>
  </si>
  <si>
    <t>          3. กรณีคู่สมรสต่างฝ่ายต่างมีเงินได้ ให้หักลดหย่อนรวมกันได้ไม่เกิน 120,000 บาท</t>
  </si>
  <si>
    <t>          4. เพิ่มค่าลดหย่อนบุตรจากเดิมคนละ 15,000 บาท (ไม่เกิน 3 คน) เป็นคนละ 30,000 บาท ไม่จำกัดจำนวน</t>
  </si>
  <si>
    <t>          5. ยกเลิกค่าลดหย่อนการศึกษาบุตร จากเดิมให้หักลดหย่อนได้คนละ 2,000 บาท</t>
  </si>
  <si>
    <t>          6. กองมรดกเดิมให้หักลดหย่อนได้ 30,000 บาท เป็น 60,000 บาท</t>
  </si>
  <si>
    <t>อัตราภาษีเงินได้บุคคลธรรมดาใหม่</t>
  </si>
  <si>
    <t>ปรับปรุงเกณฑ์เงินได้พึงประเมินขั้นต่ำที่ผู้มีเงินได้ต้องยื่นแบบแสดงรายการภาษี</t>
  </si>
  <si>
    <r>
      <t xml:space="preserve">          </t>
    </r>
    <r>
      <rPr>
        <sz val="12"/>
        <color indexed="18"/>
        <rFont val="Tahoma"/>
        <family val="2"/>
      </rPr>
      <t xml:space="preserve">1. กรณีมีเงินได้จากการจ้างแรงงาน (เงินเดือน ค่าจ้าง) เพียงประเภทเดียว </t>
    </r>
  </si>
  <si>
    <t>            - หากผู้มีเงินได้เป็นโสด จากเดิมต้องยื่นแบบเมื่อมีเงินได้เกิน 50,000 บาท ปรับเป็นต้องมีเงินได้เกิน 100,000 บาท</t>
  </si>
  <si>
    <t>         </t>
  </si>
  <si>
    <t>            - หากผู้มีเงินได้มีคู่สมรส จากเดิมต้องยื่นแบบเมื่อมีเงินได้รวมกันเกิน 100,000 บาท ปรับเป็นต้องมีเงินได้รวมกันเกิน 200,000 บาท</t>
  </si>
  <si>
    <t>            - หากผู้มีเงินได้เป็นโสด จากเดิมต้องยื่นแบบเมื่อมีเงินได้เกิน 30,000 บาท ปรับเป็นต้องมีเงินได้เกิน 60,000 บาท</t>
  </si>
  <si>
    <t>            - หากผู้มีเงินได้มีคู่สมรส จากเดิมต้องยื่นแบบเมื่อมีเงินได้รวมกันเกิน 60,000 บาท ปรับเป็นต้องมีเงินได้รวมกันเกิน 120,000 บาท</t>
  </si>
  <si>
    <r>
      <t xml:space="preserve">          </t>
    </r>
    <r>
      <rPr>
        <sz val="12"/>
        <color indexed="18"/>
        <rFont val="Tahoma"/>
        <family val="2"/>
      </rPr>
      <t>3. กรณีกองมรดกของผู้ตายที่ยังมิได้แบ่ง จากเดิมต้องยื่นแบบเมื่อมีเงินได้เกิน 30,000 บาท ปรับเป็นต้องมีเงินได้เกิน 60,000 บาท</t>
    </r>
  </si>
  <si>
    <t>ขอบคุณ  WWW.Kapook.Com.</t>
  </si>
  <si>
    <t>ปรับปรุงภาษีใหม่ ปี 2560</t>
  </si>
  <si>
    <t xml:space="preserve"> โดยเพิ่มการหักค่าใช้จ่ายและค่าลดหย่อนในหลายรายการ ซึ่งจะทำให้คนที่ต้องเสียภาษีเงินได้บุคคลธรรมดาเสียภาษีน้อยลงในปีภาษี 2560 ดังนี้</t>
  </si>
  <si>
    <t>          เมื่อวันที่ 19 เมษายน 2559 ที่ประชุมคณะรัฐมนตรีมีมติเห็นชอบการปรับปรุงโครงสร้างภาษีเงินได้บุคคลธรรมดาตามที่กระทรวงการคลังเสนอ</t>
  </si>
  <si>
    <t xml:space="preserve">          1. เพิ่มการหักค่าใช้จ่ายของเงินเดือน ค่าจ้าง ค่านายหน้า ฯลฯ อันเป็นเงินได้พึงประเมินตามมาตรา 40 (1) และ (2) แห่งประมวลรัษฎากร </t>
  </si>
  <si>
    <r>
      <t xml:space="preserve">              </t>
    </r>
    <r>
      <rPr>
        <b/>
        <sz val="12"/>
        <rFont val="Tahoma"/>
        <family val="2"/>
      </rPr>
      <t>จากเดิมร้อยละ 40 ของเงินได้แต่ไม่เกิน 60,000 บาท เป็นร้อยละ 50 ของเงินได้แต่ไม่เกิน 100,000 บาท</t>
    </r>
  </si>
  <si>
    <t>          2. ปรับปรุงการหักค่าใช้จ่ายของเงินได้พึงประเมินตามมาตรา 40 (3) แห่งประมวลรัษฎากร จากเดิมให้หักได้เฉพาะค่าลิขสิทธิ์ ร้อยละ 40</t>
  </si>
  <si>
    <t>              แต่ไม่เกิน 60,000 บาท ขยายเพิ่มให้ค่าแห่งกู๊ดวิลล์ ค่าลิขสิทธิ์ สิทธิบัตร หรือสิทธิอย่างอื่น สามารถหักค่าใช้จ่ายเป็นการเหมาได้ร้อยละ 50</t>
  </si>
  <si>
    <t xml:space="preserve">              ของเงินได้ดังกล่าวแต่ไม่เกิน 100,000 บาท หรือหักค่าใช้จ่ายตามความจำเป็นและสมควรได้</t>
  </si>
  <si>
    <t xml:space="preserve">             ปรับใหม่เป็นคนละ 60,000 บาท แต่รวมกันต้องไม่เกิน 120,000 บาท</t>
  </si>
  <si>
    <t>          7. ห้างหุ้นส่วนสามัญหรือคณะบุคคลที่มิใช่นิติบุคคล เดิมให้หักลดหย่อนแก่หุ้นส่วนคนละ 30,000 บาท แต่รวมกันต้องไม่เกิน 60,000 บาท</t>
  </si>
  <si>
    <t xml:space="preserve">          นอกจากนี้ยังได้ปรับอัตราภาษีเงินได้บุคคลธรรมดาใหม่ โดยจากเดิมมีรายได้สุทธิ 4,000,001 บาทขึ้นไปต้องเสียภาษี 35% </t>
  </si>
  <si>
    <t>ปรับเป็นต้องมีรายได้สุทธิ 5,000,001 บาทขึ้นไป ดังนี้</t>
  </si>
  <si>
    <r>
      <t xml:space="preserve">          </t>
    </r>
    <r>
      <rPr>
        <sz val="12"/>
        <color indexed="18"/>
        <rFont val="Tahoma"/>
        <family val="2"/>
      </rPr>
      <t>2. กรณีมีเงินได้จากการจ้างแรงงาน (เงินเดือน ค่าจ้าง) และมีเงินได้ประเภทอื่นด้วย หรือกรณีมีเฉพาะเงินได้ประเภทอื่นที่ไม่ใช่เงินได้จากการ</t>
    </r>
  </si>
  <si>
    <r>
      <t xml:space="preserve">             </t>
    </r>
    <r>
      <rPr>
        <sz val="12"/>
        <color indexed="18"/>
        <rFont val="Tahoma"/>
        <family val="2"/>
      </rPr>
      <t xml:space="preserve">จ้างแรงงาน </t>
    </r>
  </si>
  <si>
    <t xml:space="preserve">          4. กรณีห้างหุ้นส่วนสามัญหรือคณะบุคคลที่ไม่ใช่นิติบุคคล จากเดิมต้องยื่นแบบเมื่อมีเงินได้เกิน 30,000 บาท ปรับเป็นต้องมีเงินได้เกิน </t>
  </si>
  <si>
    <t xml:space="preserve">             60,000 บาท </t>
  </si>
  <si>
    <t>          ทั้งนี้การปรับเกณฑ์ดังกล่าวข้างต้นให้ใช้บังคับสำหรับเงินได้พึงประเมินในปีภาษี 2560 เป็นต้นไป (ยื่นแบบภาษีในปี 2561) ซึ่งการปรับปรุง</t>
  </si>
  <si>
    <t xml:space="preserve">โครงสร้างภาษีครั้งนี้ทำให้การจัดเก็บภาษีเงินได้บุคคลธรรมดามีความเป็นธรรมมากขึ้น สอดคล้องกับสภาพเศรษฐกิจและค่าครองชีพในปัจจุบัน </t>
  </si>
  <si>
    <t>โดยต้องมีรายได้เดือนละ 26,000 บาทขึ้นไปจึงจะเริ่มเสียภาษี กรณีมีรายได้เฉพาะเงินเดือนเท่านั้น และหักลดหย่อนส่วนตัวโดยไม่ใช้</t>
  </si>
  <si>
    <t xml:space="preserve"> สิทธิลดหย่อนรายการอื่น </t>
  </si>
  <si>
    <t>(2) เบี้ยประกันชีวิตแบบบำนาญ (15% ของเงินได้-ไม่เกิน 200,000ฯลฯ)</t>
  </si>
  <si>
    <t>15  ของเงินได้</t>
  </si>
  <si>
    <t>เบี้ยบำนาญ</t>
  </si>
  <si>
    <t>เบี้ยบำนาญสูงสุด</t>
  </si>
  <si>
    <t>รวมค่ารองชีพ,กบข,สะสมเอกชน,RMF</t>
  </si>
  <si>
    <t>บำนาญที่ขาด 500000</t>
  </si>
  <si>
    <t>4. อุปการะเลี้ยงดูบิดามารดา (บิดามารดามีอายุ 60 ปีขึ้นไปมีเงินได้พึงประเมินในปีภาษีนี้ไม่เกิน 30,000  บาท)</t>
  </si>
  <si>
    <r>
      <t xml:space="preserve">(บุตรร่วมบิดามารดาเบิกได้คนเดียว) </t>
    </r>
    <r>
      <rPr>
        <sz val="14"/>
        <color indexed="10"/>
        <rFont val="Angsana New"/>
        <family val="1"/>
      </rPr>
      <t>ต้องมีหนังสือยินยอมจากบิดามารดาที่นำมาลดหย่อนด้วย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</si>
</sst>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_ ;\-#,##0\ 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#,##0.00_ ;\-#,##0.00\ "/>
  </numFmts>
  <fonts count="162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8"/>
      <name val="Angsana New"/>
      <family val="1"/>
    </font>
    <font>
      <sz val="10"/>
      <name val="Angsana New"/>
      <family val="1"/>
    </font>
    <font>
      <sz val="11"/>
      <name val="Angsana New"/>
      <family val="1"/>
    </font>
    <font>
      <b/>
      <sz val="14"/>
      <name val="Angsana New"/>
      <family val="1"/>
    </font>
    <font>
      <u val="single"/>
      <sz val="14"/>
      <name val="Angsana New"/>
      <family val="1"/>
    </font>
    <font>
      <sz val="8"/>
      <name val="Arial"/>
      <family val="2"/>
    </font>
    <font>
      <b/>
      <u val="singleAccounting"/>
      <sz val="14"/>
      <name val="Angsana New"/>
      <family val="1"/>
    </font>
    <font>
      <b/>
      <sz val="12"/>
      <name val="Angsana New"/>
      <family val="1"/>
    </font>
    <font>
      <b/>
      <sz val="16"/>
      <name val="Angsana New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color indexed="53"/>
      <name val="Angsana New"/>
      <family val="1"/>
    </font>
    <font>
      <sz val="14"/>
      <color indexed="10"/>
      <name val="Angsana New"/>
      <family val="1"/>
    </font>
    <font>
      <sz val="14"/>
      <color indexed="36"/>
      <name val="Angsana New"/>
      <family val="1"/>
    </font>
    <font>
      <sz val="16"/>
      <color indexed="10"/>
      <name val="Angsana New"/>
      <family val="1"/>
    </font>
    <font>
      <sz val="16"/>
      <color indexed="17"/>
      <name val="Angsana New"/>
      <family val="1"/>
    </font>
    <font>
      <sz val="14"/>
      <color indexed="9"/>
      <name val="Angsana New"/>
      <family val="1"/>
    </font>
    <font>
      <sz val="14"/>
      <color indexed="50"/>
      <name val="Angsana New"/>
      <family val="1"/>
    </font>
    <font>
      <sz val="16"/>
      <color indexed="57"/>
      <name val="Angsana New"/>
      <family val="1"/>
    </font>
    <font>
      <sz val="14"/>
      <color indexed="57"/>
      <name val="Angsana New"/>
      <family val="1"/>
    </font>
    <font>
      <sz val="36"/>
      <name val="Angsana New"/>
      <family val="1"/>
    </font>
    <font>
      <b/>
      <sz val="20"/>
      <name val="Angsana New"/>
      <family val="1"/>
    </font>
    <font>
      <sz val="26"/>
      <name val="Angsana New"/>
      <family val="1"/>
    </font>
    <font>
      <b/>
      <sz val="22"/>
      <name val="Angsana New"/>
      <family val="1"/>
    </font>
    <font>
      <sz val="24"/>
      <name val="Angsana New"/>
      <family val="1"/>
    </font>
    <font>
      <b/>
      <sz val="24"/>
      <name val="Angsana New"/>
      <family val="1"/>
    </font>
    <font>
      <b/>
      <u val="single"/>
      <sz val="24"/>
      <name val="Angsana New"/>
      <family val="1"/>
    </font>
    <font>
      <b/>
      <sz val="26"/>
      <name val="Angsana New"/>
      <family val="1"/>
    </font>
    <font>
      <b/>
      <sz val="28"/>
      <name val="Angsana New"/>
      <family val="1"/>
    </font>
    <font>
      <u val="single"/>
      <sz val="10"/>
      <color indexed="12"/>
      <name val="Angsana New"/>
      <family val="1"/>
    </font>
    <font>
      <b/>
      <sz val="16"/>
      <color indexed="14"/>
      <name val="Angsana New"/>
      <family val="1"/>
    </font>
    <font>
      <b/>
      <sz val="10"/>
      <name val="Angsana New"/>
      <family val="1"/>
    </font>
    <font>
      <sz val="10"/>
      <color indexed="10"/>
      <name val="Angsana New"/>
      <family val="1"/>
    </font>
    <font>
      <b/>
      <sz val="10"/>
      <color indexed="8"/>
      <name val="Angsana New"/>
      <family val="1"/>
    </font>
    <font>
      <sz val="10"/>
      <color indexed="8"/>
      <name val="Angsana New"/>
      <family val="1"/>
    </font>
    <font>
      <sz val="10"/>
      <color indexed="12"/>
      <name val="Angsana New"/>
      <family val="1"/>
    </font>
    <font>
      <b/>
      <sz val="10"/>
      <color indexed="12"/>
      <name val="Angsana New"/>
      <family val="1"/>
    </font>
    <font>
      <sz val="10"/>
      <color indexed="63"/>
      <name val="Angsana New"/>
      <family val="1"/>
    </font>
    <font>
      <b/>
      <sz val="10"/>
      <color indexed="60"/>
      <name val="Angsana New"/>
      <family val="1"/>
    </font>
    <font>
      <b/>
      <sz val="10"/>
      <color indexed="10"/>
      <name val="Angsana New"/>
      <family val="1"/>
    </font>
    <font>
      <b/>
      <sz val="20"/>
      <color indexed="14"/>
      <name val="Angsana New"/>
      <family val="1"/>
    </font>
    <font>
      <sz val="24"/>
      <color indexed="12"/>
      <name val="Angsana New"/>
      <family val="1"/>
    </font>
    <font>
      <b/>
      <sz val="26"/>
      <color indexed="53"/>
      <name val="Angsana New"/>
      <family val="1"/>
    </font>
    <font>
      <sz val="22"/>
      <name val="Arial"/>
      <family val="2"/>
    </font>
    <font>
      <sz val="14"/>
      <color indexed="55"/>
      <name val="Angsana New"/>
      <family val="1"/>
    </font>
    <font>
      <sz val="16"/>
      <color indexed="9"/>
      <name val="Angsana New"/>
      <family val="1"/>
    </font>
    <font>
      <sz val="35"/>
      <name val="Angsana New"/>
      <family val="1"/>
    </font>
    <font>
      <sz val="22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b/>
      <sz val="36"/>
      <name val="Angsana New"/>
      <family val="1"/>
    </font>
    <font>
      <b/>
      <sz val="14"/>
      <color indexed="12"/>
      <name val="Angsana New"/>
      <family val="1"/>
    </font>
    <font>
      <b/>
      <sz val="14"/>
      <color indexed="55"/>
      <name val="Angsana New"/>
      <family val="1"/>
    </font>
    <font>
      <u val="single"/>
      <sz val="26"/>
      <name val="Angsana New"/>
      <family val="1"/>
    </font>
    <font>
      <b/>
      <u val="single"/>
      <sz val="24"/>
      <color indexed="12"/>
      <name val="Angsana New"/>
      <family val="1"/>
    </font>
    <font>
      <u val="single"/>
      <sz val="24"/>
      <color indexed="12"/>
      <name val="Angsana New"/>
      <family val="1"/>
    </font>
    <font>
      <u val="single"/>
      <sz val="24"/>
      <name val="Angsana New"/>
      <family val="1"/>
    </font>
    <font>
      <u val="single"/>
      <sz val="24"/>
      <color indexed="17"/>
      <name val="Angsana New"/>
      <family val="1"/>
    </font>
    <font>
      <sz val="9"/>
      <name val="Angsana New"/>
      <family val="1"/>
    </font>
    <font>
      <sz val="12"/>
      <name val="Tahoma"/>
      <family val="2"/>
    </font>
    <font>
      <b/>
      <sz val="12"/>
      <name val="Tahoma"/>
      <family val="2"/>
    </font>
    <font>
      <sz val="12"/>
      <color indexed="18"/>
      <name val="Tahoma"/>
      <family val="2"/>
    </font>
    <font>
      <sz val="24"/>
      <name val="Arial"/>
      <family val="2"/>
    </font>
    <font>
      <sz val="12"/>
      <name val="Arial"/>
      <family val="2"/>
    </font>
    <font>
      <b/>
      <sz val="18"/>
      <name val="Tahoma"/>
      <family val="2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3"/>
      <name val="Angsana New"/>
      <family val="1"/>
    </font>
    <font>
      <sz val="20"/>
      <color indexed="63"/>
      <name val="Angsana New"/>
      <family val="1"/>
    </font>
    <font>
      <sz val="8.75"/>
      <color indexed="9"/>
      <name val="Arial"/>
      <family val="2"/>
    </font>
    <font>
      <sz val="14"/>
      <color indexed="45"/>
      <name val="Angsana New"/>
      <family val="1"/>
    </font>
    <font>
      <sz val="20"/>
      <color indexed="14"/>
      <name val="Angsana New"/>
      <family val="1"/>
    </font>
    <font>
      <b/>
      <sz val="20"/>
      <color indexed="9"/>
      <name val="Angsana New"/>
      <family val="1"/>
    </font>
    <font>
      <sz val="20"/>
      <color indexed="10"/>
      <name val="Angsana New"/>
      <family val="1"/>
    </font>
    <font>
      <sz val="14"/>
      <color indexed="11"/>
      <name val="Angsana New"/>
      <family val="1"/>
    </font>
    <font>
      <sz val="14"/>
      <color indexed="46"/>
      <name val="Angsana New"/>
      <family val="1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8"/>
      <color indexed="8"/>
      <name val="Tahoma"/>
      <family val="2"/>
    </font>
    <font>
      <sz val="20"/>
      <color indexed="8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6"/>
      <color indexed="8"/>
      <name val="Angsana New"/>
      <family val="1"/>
    </font>
    <font>
      <sz val="10.5"/>
      <color indexed="8"/>
      <name val="Arial"/>
      <family val="2"/>
    </font>
    <font>
      <sz val="8"/>
      <color indexed="8"/>
      <name val="Tahoma"/>
      <family val="2"/>
    </font>
    <font>
      <sz val="14"/>
      <color indexed="8"/>
      <name val="Arial"/>
      <family val="2"/>
    </font>
    <font>
      <sz val="14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indexed="9"/>
      <name val="Tahoma"/>
      <family val="2"/>
    </font>
    <font>
      <sz val="14"/>
      <color indexed="9"/>
      <name val="Tahoma"/>
      <family val="2"/>
    </font>
    <font>
      <sz val="32"/>
      <color indexed="8"/>
      <name val="Tahoma"/>
      <family val="2"/>
    </font>
    <font>
      <sz val="12"/>
      <color indexed="9"/>
      <name val="Tahoma"/>
      <family val="2"/>
    </font>
    <font>
      <sz val="12"/>
      <color indexed="9"/>
      <name val="Calibri"/>
      <family val="2"/>
    </font>
    <font>
      <sz val="28"/>
      <color indexed="11"/>
      <name val="Tahoma"/>
      <family val="2"/>
    </font>
    <font>
      <sz val="16"/>
      <color indexed="8"/>
      <name val="Tahoma"/>
      <family val="2"/>
    </font>
    <font>
      <sz val="14"/>
      <color indexed="9"/>
      <name val="Calibri"/>
      <family val="2"/>
    </font>
    <font>
      <u val="single"/>
      <sz val="14"/>
      <color indexed="9"/>
      <name val="Tahoma"/>
      <family val="2"/>
    </font>
    <font>
      <sz val="11"/>
      <color indexed="12"/>
      <name val="Tahoma"/>
      <family val="2"/>
    </font>
    <font>
      <sz val="10.5"/>
      <color indexed="8"/>
      <name val="Tahoma"/>
      <family val="2"/>
    </font>
    <font>
      <sz val="22"/>
      <color indexed="8"/>
      <name val="Tahoma"/>
      <family val="2"/>
    </font>
    <font>
      <sz val="22"/>
      <color indexed="8"/>
      <name val="Arial"/>
      <family val="2"/>
    </font>
    <font>
      <u val="single"/>
      <strike/>
      <sz val="16"/>
      <color indexed="8"/>
      <name val="Tahoma"/>
      <family val="2"/>
    </font>
    <font>
      <sz val="20"/>
      <color indexed="8"/>
      <name val="Angsana New"/>
      <family val="1"/>
    </font>
    <font>
      <sz val="36"/>
      <color indexed="13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 tint="0.34999001026153564"/>
      <name val="Angsana New"/>
      <family val="1"/>
    </font>
    <font>
      <sz val="20"/>
      <color theme="1" tint="0.34999001026153564"/>
      <name val="Angsana New"/>
      <family val="1"/>
    </font>
    <font>
      <sz val="16"/>
      <color rgb="FFFF0000"/>
      <name val="Angsana New"/>
      <family val="1"/>
    </font>
    <font>
      <sz val="8.75"/>
      <color rgb="FFE9E5F6"/>
      <name val="Arial"/>
      <family val="2"/>
    </font>
    <font>
      <sz val="12"/>
      <color rgb="FF000080"/>
      <name val="Tahoma"/>
      <family val="2"/>
    </font>
    <font>
      <b/>
      <sz val="20"/>
      <color theme="0"/>
      <name val="Angsana New"/>
      <family val="1"/>
    </font>
    <font>
      <sz val="20"/>
      <color rgb="FFFF0000"/>
      <name val="Angsana New"/>
      <family val="1"/>
    </font>
    <font>
      <sz val="14"/>
      <color rgb="FFFF99FF"/>
      <name val="Angsana New"/>
      <family val="1"/>
    </font>
    <font>
      <sz val="20"/>
      <color rgb="FFFF00FF"/>
      <name val="Angsana New"/>
      <family val="1"/>
    </font>
    <font>
      <sz val="14"/>
      <color rgb="FFCC99FF"/>
      <name val="Angsana New"/>
      <family val="1"/>
    </font>
    <font>
      <sz val="14"/>
      <color rgb="FF33CC33"/>
      <name val="Angsana New"/>
      <family val="1"/>
    </font>
    <font>
      <sz val="14"/>
      <color rgb="FF00FF00"/>
      <name val="Angsana New"/>
      <family val="1"/>
    </font>
    <font>
      <sz val="14"/>
      <color theme="0"/>
      <name val="Angsana New"/>
      <family val="1"/>
    </font>
    <font>
      <sz val="14"/>
      <color theme="6" tint="0.5999900102615356"/>
      <name val="Angsana New"/>
      <family val="1"/>
    </font>
    <font>
      <sz val="36"/>
      <color rgb="FFFFFF00"/>
      <name val="Angsana New"/>
      <family val="1"/>
    </font>
    <font>
      <b/>
      <sz val="8"/>
      <name val="Arial"/>
      <family val="2"/>
    </font>
  </fonts>
  <fills count="8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39998000860214233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26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medium"/>
      <right style="medium"/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>
        <color indexed="26"/>
      </bottom>
    </border>
    <border>
      <left style="medium"/>
      <right style="medium"/>
      <top style="thin">
        <color indexed="9"/>
      </top>
      <bottom style="medium">
        <color indexed="26"/>
      </bottom>
    </border>
    <border>
      <left style="thin">
        <color indexed="9"/>
      </left>
      <right style="medium"/>
      <top style="thin">
        <color indexed="9"/>
      </top>
      <bottom style="medium">
        <color indexed="26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medium"/>
      <right style="medium"/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rgb="FF6600CC"/>
      </top>
      <bottom>
        <color indexed="63"/>
      </bottom>
    </border>
    <border>
      <left>
        <color indexed="63"/>
      </left>
      <right style="thick">
        <color rgb="FF6600CC"/>
      </right>
      <top style="thick">
        <color rgb="FF6600CC"/>
      </top>
      <bottom>
        <color indexed="63"/>
      </bottom>
    </border>
    <border>
      <left style="thick">
        <color rgb="FF6600CC"/>
      </left>
      <right>
        <color indexed="63"/>
      </right>
      <top style="thin"/>
      <bottom>
        <color indexed="63"/>
      </bottom>
    </border>
    <border>
      <left style="thick">
        <color rgb="FF6600CC"/>
      </left>
      <right>
        <color indexed="63"/>
      </right>
      <top>
        <color indexed="63"/>
      </top>
      <bottom>
        <color indexed="63"/>
      </bottom>
    </border>
    <border>
      <left style="thick">
        <color rgb="FF6600CC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6600CC"/>
      </right>
      <top>
        <color indexed="63"/>
      </top>
      <bottom style="thin"/>
    </border>
    <border>
      <left style="thick">
        <color rgb="FF6600CC"/>
      </left>
      <right>
        <color indexed="63"/>
      </right>
      <top style="thin"/>
      <bottom style="thin"/>
    </border>
    <border>
      <left>
        <color indexed="63"/>
      </left>
      <right style="thick">
        <color rgb="FF6600CC"/>
      </right>
      <top style="thin"/>
      <bottom style="thin"/>
    </border>
    <border>
      <left style="thick">
        <color rgb="FF6600CC"/>
      </left>
      <right>
        <color indexed="63"/>
      </right>
      <top>
        <color indexed="63"/>
      </top>
      <bottom style="thick">
        <color rgb="FF6600CC"/>
      </bottom>
    </border>
    <border>
      <left>
        <color indexed="63"/>
      </left>
      <right>
        <color indexed="63"/>
      </right>
      <top>
        <color indexed="63"/>
      </top>
      <bottom style="thick">
        <color rgb="FF6600CC"/>
      </bottom>
    </border>
    <border>
      <left>
        <color indexed="63"/>
      </left>
      <right style="thick">
        <color rgb="FF6600CC"/>
      </right>
      <top>
        <color indexed="63"/>
      </top>
      <bottom style="thick">
        <color rgb="FF6600CC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6600CC"/>
      </right>
      <top style="thin"/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/>
      <bottom style="dashed"/>
    </border>
    <border>
      <left>
        <color indexed="63"/>
      </left>
      <right style="thick">
        <color rgb="FF6600CC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ck">
        <color rgb="FF6600CC"/>
      </top>
      <bottom>
        <color indexed="63"/>
      </bottom>
    </border>
    <border>
      <left style="thick">
        <color rgb="FF6600CC"/>
      </left>
      <right>
        <color indexed="63"/>
      </right>
      <top style="double">
        <color theme="9" tint="-0.4999699890613556"/>
      </top>
      <bottom style="double">
        <color theme="9" tint="-0.4999699890613556"/>
      </bottom>
    </border>
    <border>
      <left>
        <color indexed="63"/>
      </left>
      <right>
        <color indexed="63"/>
      </right>
      <top style="double">
        <color theme="9" tint="-0.4999699890613556"/>
      </top>
      <bottom style="double">
        <color theme="9" tint="-0.4999699890613556"/>
      </bottom>
    </border>
    <border>
      <left style="thick">
        <color rgb="FF6600CC"/>
      </left>
      <right>
        <color indexed="63"/>
      </right>
      <top style="double">
        <color rgb="FFFF0000"/>
      </top>
      <bottom>
        <color indexed="63"/>
      </bottom>
    </border>
    <border>
      <left style="thick">
        <color rgb="FF6600CC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thick">
        <color rgb="FF6600CC"/>
      </right>
      <top style="double">
        <color theme="9" tint="-0.4999699890613556"/>
      </top>
      <bottom style="double">
        <color theme="9" tint="-0.4999699890613556"/>
      </bottom>
    </border>
    <border>
      <left style="thin"/>
      <right style="thin"/>
      <top style="double">
        <color rgb="FF0000FF"/>
      </top>
      <bottom style="thin"/>
    </border>
    <border>
      <left style="thin"/>
      <right style="double">
        <color rgb="FF0000FF"/>
      </right>
      <top style="double">
        <color rgb="FF0000FF"/>
      </top>
      <bottom style="thin"/>
    </border>
    <border>
      <left style="thin"/>
      <right style="double">
        <color rgb="FF0000FF"/>
      </right>
      <top style="thin"/>
      <bottom style="thin"/>
    </border>
    <border>
      <left style="thin"/>
      <right style="thin"/>
      <top style="thin"/>
      <bottom style="double">
        <color rgb="FF0000FF"/>
      </bottom>
    </border>
    <border>
      <left style="thin"/>
      <right style="double">
        <color rgb="FF0000FF"/>
      </right>
      <top style="thin"/>
      <bottom style="double">
        <color rgb="FF0000FF"/>
      </bottom>
    </border>
    <border>
      <left style="double">
        <color rgb="FF0000FF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thin"/>
      <top style="double">
        <color rgb="FF0000FF"/>
      </top>
      <bottom>
        <color indexed="63"/>
      </bottom>
    </border>
    <border>
      <left style="double">
        <color rgb="FF0000FF"/>
      </left>
      <right>
        <color indexed="63"/>
      </right>
      <top>
        <color indexed="63"/>
      </top>
      <bottom style="thin"/>
    </border>
    <border>
      <left style="double">
        <color rgb="FF0000FF"/>
      </left>
      <right>
        <color indexed="63"/>
      </right>
      <top style="thin"/>
      <bottom>
        <color indexed="63"/>
      </bottom>
    </border>
    <border>
      <left style="double">
        <color rgb="FF0000FF"/>
      </left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thin"/>
      <top>
        <color indexed="63"/>
      </top>
      <bottom style="double">
        <color rgb="FF0000FF"/>
      </bottom>
    </border>
    <border>
      <left style="thick">
        <color rgb="FF6600CC"/>
      </left>
      <right>
        <color indexed="63"/>
      </right>
      <top style="thick">
        <color rgb="FF6600CC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thick">
        <color rgb="FF6600CC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thick">
        <color rgb="FF6600CC"/>
      </right>
      <top>
        <color indexed="63"/>
      </top>
      <bottom style="double">
        <color rgb="FFFF0000"/>
      </bottom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 style="medium"/>
      <right style="medium"/>
      <top style="medium">
        <color indexed="26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ck">
        <color rgb="FF6600CC"/>
      </left>
      <right>
        <color indexed="63"/>
      </right>
      <top style="thick">
        <color rgb="FF6600CC"/>
      </top>
      <bottom style="double">
        <color theme="9" tint="-0.4999699890613556"/>
      </bottom>
    </border>
    <border>
      <left>
        <color indexed="63"/>
      </left>
      <right>
        <color indexed="63"/>
      </right>
      <top style="thick">
        <color rgb="FF6600CC"/>
      </top>
      <bottom style="double">
        <color theme="9" tint="-0.4999699890613556"/>
      </bottom>
    </border>
    <border>
      <left>
        <color indexed="63"/>
      </left>
      <right style="thin"/>
      <top style="thick">
        <color rgb="FF6600CC"/>
      </top>
      <bottom style="double">
        <color theme="9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7" fillId="2" borderId="0" applyNumberFormat="0" applyBorder="0" applyAlignment="0" applyProtection="0"/>
    <xf numFmtId="0" fontId="127" fillId="3" borderId="0" applyNumberFormat="0" applyBorder="0" applyAlignment="0" applyProtection="0"/>
    <xf numFmtId="0" fontId="127" fillId="4" borderId="0" applyNumberFormat="0" applyBorder="0" applyAlignment="0" applyProtection="0"/>
    <xf numFmtId="0" fontId="127" fillId="5" borderId="0" applyNumberFormat="0" applyBorder="0" applyAlignment="0" applyProtection="0"/>
    <xf numFmtId="0" fontId="127" fillId="6" borderId="0" applyNumberFormat="0" applyBorder="0" applyAlignment="0" applyProtection="0"/>
    <xf numFmtId="0" fontId="127" fillId="7" borderId="0" applyNumberFormat="0" applyBorder="0" applyAlignment="0" applyProtection="0"/>
    <xf numFmtId="0" fontId="127" fillId="8" borderId="0" applyNumberFormat="0" applyBorder="0" applyAlignment="0" applyProtection="0"/>
    <xf numFmtId="0" fontId="127" fillId="9" borderId="0" applyNumberFormat="0" applyBorder="0" applyAlignment="0" applyProtection="0"/>
    <xf numFmtId="0" fontId="127" fillId="10" borderId="0" applyNumberFormat="0" applyBorder="0" applyAlignment="0" applyProtection="0"/>
    <xf numFmtId="0" fontId="127" fillId="11" borderId="0" applyNumberFormat="0" applyBorder="0" applyAlignment="0" applyProtection="0"/>
    <xf numFmtId="0" fontId="127" fillId="12" borderId="0" applyNumberFormat="0" applyBorder="0" applyAlignment="0" applyProtection="0"/>
    <xf numFmtId="0" fontId="127" fillId="13" borderId="0" applyNumberFormat="0" applyBorder="0" applyAlignment="0" applyProtection="0"/>
    <xf numFmtId="0" fontId="128" fillId="14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7" borderId="0" applyNumberFormat="0" applyBorder="0" applyAlignment="0" applyProtection="0"/>
    <xf numFmtId="0" fontId="1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1" fillId="19" borderId="1" applyNumberFormat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20" borderId="2" applyNumberFormat="0" applyAlignment="0" applyProtection="0"/>
    <xf numFmtId="0" fontId="136" fillId="0" borderId="3" applyNumberFormat="0" applyFill="0" applyAlignment="0" applyProtection="0"/>
    <xf numFmtId="0" fontId="137" fillId="21" borderId="0" applyNumberFormat="0" applyBorder="0" applyAlignment="0" applyProtection="0"/>
    <xf numFmtId="0" fontId="138" fillId="22" borderId="1" applyNumberFormat="0" applyAlignment="0" applyProtection="0"/>
    <xf numFmtId="0" fontId="139" fillId="23" borderId="0" applyNumberFormat="0" applyBorder="0" applyAlignment="0" applyProtection="0"/>
    <xf numFmtId="0" fontId="140" fillId="0" borderId="4" applyNumberFormat="0" applyFill="0" applyAlignment="0" applyProtection="0"/>
    <xf numFmtId="0" fontId="141" fillId="24" borderId="0" applyNumberFormat="0" applyBorder="0" applyAlignment="0" applyProtection="0"/>
    <xf numFmtId="0" fontId="128" fillId="25" borderId="0" applyNumberFormat="0" applyBorder="0" applyAlignment="0" applyProtection="0"/>
    <xf numFmtId="0" fontId="128" fillId="26" borderId="0" applyNumberFormat="0" applyBorder="0" applyAlignment="0" applyProtection="0"/>
    <xf numFmtId="0" fontId="128" fillId="27" borderId="0" applyNumberFormat="0" applyBorder="0" applyAlignment="0" applyProtection="0"/>
    <xf numFmtId="0" fontId="128" fillId="28" borderId="0" applyNumberFormat="0" applyBorder="0" applyAlignment="0" applyProtection="0"/>
    <xf numFmtId="0" fontId="128" fillId="29" borderId="0" applyNumberFormat="0" applyBorder="0" applyAlignment="0" applyProtection="0"/>
    <xf numFmtId="0" fontId="128" fillId="30" borderId="0" applyNumberFormat="0" applyBorder="0" applyAlignment="0" applyProtection="0"/>
    <xf numFmtId="0" fontId="142" fillId="19" borderId="5" applyNumberFormat="0" applyAlignment="0" applyProtection="0"/>
    <xf numFmtId="0" fontId="0" fillId="31" borderId="6" applyNumberFormat="0" applyFont="0" applyAlignment="0" applyProtection="0"/>
    <xf numFmtId="0" fontId="143" fillId="0" borderId="7" applyNumberFormat="0" applyFill="0" applyAlignment="0" applyProtection="0"/>
    <xf numFmtId="0" fontId="144" fillId="0" borderId="8" applyNumberFormat="0" applyFill="0" applyAlignment="0" applyProtection="0"/>
    <xf numFmtId="0" fontId="145" fillId="0" borderId="9" applyNumberFormat="0" applyFill="0" applyAlignment="0" applyProtection="0"/>
    <xf numFmtId="0" fontId="145" fillId="0" borderId="0" applyNumberFormat="0" applyFill="0" applyBorder="0" applyAlignment="0" applyProtection="0"/>
  </cellStyleXfs>
  <cellXfs count="10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0" borderId="0" xfId="0" applyFont="1" applyAlignment="1">
      <alignment/>
    </xf>
    <xf numFmtId="43" fontId="1" fillId="0" borderId="0" xfId="33" applyFont="1" applyAlignment="1">
      <alignment/>
    </xf>
    <xf numFmtId="0" fontId="2" fillId="18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3" fontId="2" fillId="0" borderId="0" xfId="33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3" fontId="2" fillId="0" borderId="0" xfId="33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6" borderId="0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8" borderId="0" xfId="0" applyFont="1" applyFill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9" borderId="12" xfId="0" applyFont="1" applyFill="1" applyBorder="1" applyAlignment="1">
      <alignment vertical="center"/>
    </xf>
    <xf numFmtId="0" fontId="1" fillId="40" borderId="13" xfId="0" applyFont="1" applyFill="1" applyBorder="1" applyAlignment="1">
      <alignment vertical="center"/>
    </xf>
    <xf numFmtId="43" fontId="2" fillId="40" borderId="0" xfId="33" applyFont="1" applyFill="1" applyBorder="1" applyAlignment="1">
      <alignment vertical="center"/>
    </xf>
    <xf numFmtId="0" fontId="1" fillId="41" borderId="13" xfId="0" applyFont="1" applyFill="1" applyBorder="1" applyAlignment="1">
      <alignment vertical="center"/>
    </xf>
    <xf numFmtId="43" fontId="2" fillId="41" borderId="0" xfId="33" applyFont="1" applyFill="1" applyBorder="1" applyAlignment="1">
      <alignment vertical="center"/>
    </xf>
    <xf numFmtId="0" fontId="1" fillId="42" borderId="13" xfId="0" applyFont="1" applyFill="1" applyBorder="1" applyAlignment="1">
      <alignment vertical="center"/>
    </xf>
    <xf numFmtId="43" fontId="2" fillId="42" borderId="0" xfId="33" applyFont="1" applyFill="1" applyBorder="1" applyAlignment="1">
      <alignment vertical="center"/>
    </xf>
    <xf numFmtId="0" fontId="1" fillId="0" borderId="0" xfId="33" applyNumberFormat="1" applyFont="1" applyAlignment="1">
      <alignment/>
    </xf>
    <xf numFmtId="43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" fillId="43" borderId="0" xfId="0" applyFont="1" applyFill="1" applyBorder="1" applyAlignment="1">
      <alignment vertical="center"/>
    </xf>
    <xf numFmtId="0" fontId="1" fillId="43" borderId="14" xfId="0" applyFont="1" applyFill="1" applyBorder="1" applyAlignment="1">
      <alignment vertical="center"/>
    </xf>
    <xf numFmtId="0" fontId="1" fillId="43" borderId="15" xfId="0" applyFont="1" applyFill="1" applyBorder="1" applyAlignment="1">
      <alignment vertical="center"/>
    </xf>
    <xf numFmtId="0" fontId="5" fillId="37" borderId="14" xfId="0" applyFont="1" applyFill="1" applyBorder="1" applyAlignment="1">
      <alignment vertical="center"/>
    </xf>
    <xf numFmtId="0" fontId="1" fillId="37" borderId="14" xfId="0" applyFont="1" applyFill="1" applyBorder="1" applyAlignment="1">
      <alignment vertical="center"/>
    </xf>
    <xf numFmtId="0" fontId="6" fillId="38" borderId="14" xfId="0" applyFont="1" applyFill="1" applyBorder="1" applyAlignment="1">
      <alignment vertical="center"/>
    </xf>
    <xf numFmtId="0" fontId="1" fillId="38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6" borderId="0" xfId="0" applyFont="1" applyFill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43" fontId="2" fillId="36" borderId="0" xfId="33" applyFont="1" applyFill="1" applyBorder="1" applyAlignment="1">
      <alignment horizontal="center" vertical="center"/>
    </xf>
    <xf numFmtId="0" fontId="25" fillId="36" borderId="0" xfId="0" applyFont="1" applyFill="1" applyAlignment="1">
      <alignment horizontal="center" vertical="center"/>
    </xf>
    <xf numFmtId="43" fontId="2" fillId="36" borderId="0" xfId="33" applyFont="1" applyFill="1" applyBorder="1" applyAlignment="1">
      <alignment vertical="center"/>
    </xf>
    <xf numFmtId="0" fontId="24" fillId="39" borderId="0" xfId="0" applyFont="1" applyFill="1" applyBorder="1" applyAlignment="1">
      <alignment horizontal="center"/>
    </xf>
    <xf numFmtId="0" fontId="1" fillId="43" borderId="0" xfId="0" applyFont="1" applyFill="1" applyAlignment="1">
      <alignment/>
    </xf>
    <xf numFmtId="0" fontId="1" fillId="43" borderId="16" xfId="0" applyFont="1" applyFill="1" applyBorder="1" applyAlignment="1">
      <alignment/>
    </xf>
    <xf numFmtId="0" fontId="1" fillId="43" borderId="11" xfId="0" applyFont="1" applyFill="1" applyBorder="1" applyAlignment="1">
      <alignment/>
    </xf>
    <xf numFmtId="0" fontId="1" fillId="43" borderId="12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5" fillId="0" borderId="19" xfId="0" applyFont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3" fillId="0" borderId="20" xfId="38" applyFont="1" applyBorder="1" applyAlignment="1" applyProtection="1">
      <alignment vertical="center" wrapText="1"/>
      <protection/>
    </xf>
    <xf numFmtId="0" fontId="37" fillId="0" borderId="17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28" fillId="44" borderId="0" xfId="0" applyFont="1" applyFill="1" applyAlignment="1">
      <alignment/>
    </xf>
    <xf numFmtId="0" fontId="1" fillId="44" borderId="0" xfId="0" applyFont="1" applyFill="1" applyAlignment="1">
      <alignment/>
    </xf>
    <xf numFmtId="0" fontId="26" fillId="44" borderId="0" xfId="0" applyFont="1" applyFill="1" applyAlignment="1">
      <alignment/>
    </xf>
    <xf numFmtId="0" fontId="3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3" fillId="0" borderId="0" xfId="38" applyFont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vertical="center"/>
    </xf>
    <xf numFmtId="0" fontId="7" fillId="43" borderId="0" xfId="0" applyFont="1" applyFill="1" applyBorder="1" applyAlignment="1">
      <alignment vertical="center"/>
    </xf>
    <xf numFmtId="0" fontId="2" fillId="43" borderId="0" xfId="0" applyFont="1" applyFill="1" applyBorder="1" applyAlignment="1">
      <alignment vertical="center"/>
    </xf>
    <xf numFmtId="0" fontId="17" fillId="43" borderId="0" xfId="0" applyFont="1" applyFill="1" applyBorder="1" applyAlignment="1">
      <alignment vertical="center"/>
    </xf>
    <xf numFmtId="0" fontId="3" fillId="43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37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43" fontId="2" fillId="37" borderId="11" xfId="33" applyFont="1" applyFill="1" applyBorder="1" applyAlignment="1">
      <alignment vertical="center"/>
    </xf>
    <xf numFmtId="0" fontId="1" fillId="42" borderId="11" xfId="0" applyFont="1" applyFill="1" applyBorder="1" applyAlignment="1">
      <alignment/>
    </xf>
    <xf numFmtId="43" fontId="2" fillId="45" borderId="11" xfId="33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1" fillId="41" borderId="15" xfId="0" applyFont="1" applyFill="1" applyBorder="1" applyAlignment="1">
      <alignment horizontal="center"/>
    </xf>
    <xf numFmtId="0" fontId="1" fillId="46" borderId="34" xfId="0" applyFont="1" applyFill="1" applyBorder="1" applyAlignment="1">
      <alignment vertical="center"/>
    </xf>
    <xf numFmtId="0" fontId="3" fillId="18" borderId="0" xfId="0" applyFont="1" applyFill="1" applyBorder="1" applyAlignment="1">
      <alignment vertical="center"/>
    </xf>
    <xf numFmtId="0" fontId="1" fillId="18" borderId="0" xfId="0" applyFont="1" applyFill="1" applyBorder="1" applyAlignment="1">
      <alignment vertical="center"/>
    </xf>
    <xf numFmtId="0" fontId="3" fillId="47" borderId="0" xfId="0" applyFont="1" applyFill="1" applyBorder="1" applyAlignment="1">
      <alignment vertical="center"/>
    </xf>
    <xf numFmtId="0" fontId="1" fillId="47" borderId="0" xfId="0" applyFont="1" applyFill="1" applyBorder="1" applyAlignment="1">
      <alignment vertical="center"/>
    </xf>
    <xf numFmtId="0" fontId="49" fillId="48" borderId="0" xfId="0" applyFont="1" applyFill="1" applyBorder="1" applyAlignment="1">
      <alignment/>
    </xf>
    <xf numFmtId="0" fontId="49" fillId="48" borderId="35" xfId="0" applyFont="1" applyFill="1" applyBorder="1" applyAlignment="1">
      <alignment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49" fillId="48" borderId="0" xfId="0" applyFont="1" applyFill="1" applyBorder="1" applyAlignment="1">
      <alignment horizontal="center"/>
    </xf>
    <xf numFmtId="0" fontId="1" fillId="43" borderId="0" xfId="0" applyFont="1" applyFill="1" applyBorder="1" applyAlignment="1">
      <alignment horizontal="center" vertical="center"/>
    </xf>
    <xf numFmtId="0" fontId="1" fillId="43" borderId="14" xfId="0" applyFont="1" applyFill="1" applyBorder="1" applyAlignment="1">
      <alignment horizontal="center" vertical="center"/>
    </xf>
    <xf numFmtId="0" fontId="1" fillId="43" borderId="1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49" borderId="0" xfId="0" applyFont="1" applyFill="1" applyBorder="1" applyAlignment="1">
      <alignment vertical="center"/>
    </xf>
    <xf numFmtId="43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43" fontId="2" fillId="10" borderId="0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vertical="center"/>
    </xf>
    <xf numFmtId="43" fontId="2" fillId="16" borderId="0" xfId="0" applyNumberFormat="1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vertical="center"/>
    </xf>
    <xf numFmtId="0" fontId="2" fillId="16" borderId="0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vertical="center"/>
    </xf>
    <xf numFmtId="0" fontId="12" fillId="50" borderId="15" xfId="0" applyFont="1" applyFill="1" applyBorder="1" applyAlignment="1">
      <alignment horizontal="center"/>
    </xf>
    <xf numFmtId="0" fontId="1" fillId="46" borderId="0" xfId="0" applyFont="1" applyFill="1" applyBorder="1" applyAlignment="1">
      <alignment vertical="center"/>
    </xf>
    <xf numFmtId="43" fontId="18" fillId="42" borderId="14" xfId="33" applyFont="1" applyFill="1" applyBorder="1" applyAlignment="1">
      <alignment horizontal="center"/>
    </xf>
    <xf numFmtId="0" fontId="3" fillId="51" borderId="36" xfId="0" applyFont="1" applyFill="1" applyBorder="1" applyAlignment="1">
      <alignment vertical="center"/>
    </xf>
    <xf numFmtId="0" fontId="3" fillId="51" borderId="36" xfId="0" applyFont="1" applyFill="1" applyBorder="1" applyAlignment="1">
      <alignment horizontal="left" vertical="center"/>
    </xf>
    <xf numFmtId="0" fontId="1" fillId="51" borderId="36" xfId="0" applyFont="1" applyFill="1" applyBorder="1" applyAlignment="1">
      <alignment vertical="center"/>
    </xf>
    <xf numFmtId="0" fontId="1" fillId="51" borderId="37" xfId="0" applyFont="1" applyFill="1" applyBorder="1" applyAlignment="1">
      <alignment vertical="center"/>
    </xf>
    <xf numFmtId="0" fontId="3" fillId="51" borderId="38" xfId="0" applyFont="1" applyFill="1" applyBorder="1" applyAlignment="1">
      <alignment vertical="center"/>
    </xf>
    <xf numFmtId="0" fontId="3" fillId="51" borderId="38" xfId="0" applyFont="1" applyFill="1" applyBorder="1" applyAlignment="1">
      <alignment horizontal="left" vertical="center"/>
    </xf>
    <xf numFmtId="0" fontId="1" fillId="51" borderId="38" xfId="0" applyFont="1" applyFill="1" applyBorder="1" applyAlignment="1">
      <alignment vertical="center"/>
    </xf>
    <xf numFmtId="0" fontId="1" fillId="51" borderId="39" xfId="0" applyFont="1" applyFill="1" applyBorder="1" applyAlignment="1">
      <alignment vertical="center"/>
    </xf>
    <xf numFmtId="0" fontId="3" fillId="52" borderId="0" xfId="0" applyFont="1" applyFill="1" applyBorder="1" applyAlignment="1">
      <alignment vertical="center"/>
    </xf>
    <xf numFmtId="0" fontId="1" fillId="52" borderId="0" xfId="0" applyFont="1" applyFill="1" applyBorder="1" applyAlignment="1">
      <alignment vertical="center"/>
    </xf>
    <xf numFmtId="0" fontId="3" fillId="53" borderId="0" xfId="0" applyFont="1" applyFill="1" applyBorder="1" applyAlignment="1">
      <alignment vertical="center"/>
    </xf>
    <xf numFmtId="0" fontId="1" fillId="53" borderId="0" xfId="0" applyFont="1" applyFill="1" applyBorder="1" applyAlignment="1">
      <alignment vertical="center"/>
    </xf>
    <xf numFmtId="0" fontId="3" fillId="54" borderId="0" xfId="0" applyFont="1" applyFill="1" applyBorder="1" applyAlignment="1">
      <alignment vertical="center"/>
    </xf>
    <xf numFmtId="0" fontId="1" fillId="54" borderId="0" xfId="0" applyFont="1" applyFill="1" applyBorder="1" applyAlignment="1">
      <alignment vertical="center"/>
    </xf>
    <xf numFmtId="0" fontId="3" fillId="54" borderId="14" xfId="0" applyFont="1" applyFill="1" applyBorder="1" applyAlignment="1">
      <alignment vertical="center"/>
    </xf>
    <xf numFmtId="0" fontId="1" fillId="54" borderId="14" xfId="0" applyFont="1" applyFill="1" applyBorder="1" applyAlignment="1">
      <alignment vertical="center"/>
    </xf>
    <xf numFmtId="0" fontId="1" fillId="54" borderId="0" xfId="0" applyFont="1" applyFill="1" applyBorder="1" applyAlignment="1">
      <alignment horizontal="left" vertical="center"/>
    </xf>
    <xf numFmtId="0" fontId="1" fillId="54" borderId="14" xfId="0" applyFont="1" applyFill="1" applyBorder="1" applyAlignment="1">
      <alignment horizontal="left" vertical="center"/>
    </xf>
    <xf numFmtId="43" fontId="2" fillId="41" borderId="40" xfId="33" applyFont="1" applyFill="1" applyBorder="1" applyAlignment="1">
      <alignment horizontal="center" vertical="center"/>
    </xf>
    <xf numFmtId="43" fontId="2" fillId="41" borderId="41" xfId="33" applyFont="1" applyFill="1" applyBorder="1" applyAlignment="1">
      <alignment horizontal="center" vertical="center"/>
    </xf>
    <xf numFmtId="43" fontId="2" fillId="41" borderId="42" xfId="33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vertical="center"/>
    </xf>
    <xf numFmtId="0" fontId="1" fillId="43" borderId="43" xfId="0" applyFont="1" applyFill="1" applyBorder="1" applyAlignment="1">
      <alignment vertical="center"/>
    </xf>
    <xf numFmtId="0" fontId="1" fillId="43" borderId="44" xfId="0" applyFont="1" applyFill="1" applyBorder="1" applyAlignment="1">
      <alignment vertical="center"/>
    </xf>
    <xf numFmtId="0" fontId="3" fillId="46" borderId="0" xfId="0" applyFont="1" applyFill="1" applyBorder="1" applyAlignment="1">
      <alignment vertical="center"/>
    </xf>
    <xf numFmtId="0" fontId="1" fillId="38" borderId="34" xfId="0" applyFont="1" applyFill="1" applyBorder="1" applyAlignment="1">
      <alignment vertical="center"/>
    </xf>
    <xf numFmtId="0" fontId="1" fillId="18" borderId="34" xfId="0" applyFont="1" applyFill="1" applyBorder="1" applyAlignment="1">
      <alignment vertical="center"/>
    </xf>
    <xf numFmtId="0" fontId="1" fillId="3" borderId="43" xfId="0" applyFont="1" applyFill="1" applyBorder="1" applyAlignment="1">
      <alignment vertical="center"/>
    </xf>
    <xf numFmtId="0" fontId="1" fillId="3" borderId="44" xfId="0" applyFont="1" applyFill="1" applyBorder="1" applyAlignment="1">
      <alignment vertical="center"/>
    </xf>
    <xf numFmtId="0" fontId="1" fillId="47" borderId="34" xfId="0" applyFont="1" applyFill="1" applyBorder="1" applyAlignment="1">
      <alignment vertical="center"/>
    </xf>
    <xf numFmtId="0" fontId="1" fillId="39" borderId="15" xfId="0" applyFont="1" applyFill="1" applyBorder="1" applyAlignment="1">
      <alignment vertical="center"/>
    </xf>
    <xf numFmtId="0" fontId="3" fillId="39" borderId="14" xfId="0" applyFont="1" applyFill="1" applyBorder="1" applyAlignment="1">
      <alignment vertical="center"/>
    </xf>
    <xf numFmtId="0" fontId="1" fillId="39" borderId="14" xfId="0" applyFont="1" applyFill="1" applyBorder="1" applyAlignment="1">
      <alignment vertical="center"/>
    </xf>
    <xf numFmtId="0" fontId="3" fillId="14" borderId="0" xfId="0" applyFont="1" applyFill="1" applyAlignment="1">
      <alignment vertical="center"/>
    </xf>
    <xf numFmtId="0" fontId="1" fillId="14" borderId="0" xfId="0" applyFont="1" applyFill="1" applyAlignment="1">
      <alignment vertical="center"/>
    </xf>
    <xf numFmtId="0" fontId="1" fillId="55" borderId="12" xfId="0" applyFont="1" applyFill="1" applyBorder="1" applyAlignment="1">
      <alignment vertical="center"/>
    </xf>
    <xf numFmtId="0" fontId="3" fillId="55" borderId="0" xfId="0" applyFont="1" applyFill="1" applyBorder="1" applyAlignment="1">
      <alignment vertical="center"/>
    </xf>
    <xf numFmtId="0" fontId="1" fillId="55" borderId="0" xfId="0" applyFont="1" applyFill="1" applyBorder="1" applyAlignment="1">
      <alignment vertical="center"/>
    </xf>
    <xf numFmtId="0" fontId="1" fillId="50" borderId="15" xfId="0" applyFont="1" applyFill="1" applyBorder="1" applyAlignment="1">
      <alignment horizontal="center"/>
    </xf>
    <xf numFmtId="0" fontId="1" fillId="56" borderId="45" xfId="0" applyFont="1" applyFill="1" applyBorder="1" applyAlignment="1">
      <alignment vertical="center"/>
    </xf>
    <xf numFmtId="0" fontId="1" fillId="56" borderId="14" xfId="0" applyFont="1" applyFill="1" applyBorder="1" applyAlignment="1">
      <alignment vertical="center"/>
    </xf>
    <xf numFmtId="0" fontId="1" fillId="51" borderId="0" xfId="0" applyFont="1" applyFill="1" applyAlignment="1">
      <alignment vertical="center"/>
    </xf>
    <xf numFmtId="0" fontId="1" fillId="51" borderId="12" xfId="0" applyFont="1" applyFill="1" applyBorder="1" applyAlignment="1">
      <alignment vertical="center"/>
    </xf>
    <xf numFmtId="0" fontId="1" fillId="51" borderId="0" xfId="0" applyFont="1" applyFill="1" applyBorder="1" applyAlignment="1">
      <alignment vertical="center"/>
    </xf>
    <xf numFmtId="0" fontId="1" fillId="51" borderId="0" xfId="0" applyFont="1" applyFill="1" applyAlignment="1">
      <alignment horizontal="center" vertical="center"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" fillId="18" borderId="49" xfId="0" applyFont="1" applyFill="1" applyBorder="1" applyAlignment="1">
      <alignment/>
    </xf>
    <xf numFmtId="0" fontId="1" fillId="18" borderId="50" xfId="0" applyFont="1" applyFill="1" applyBorder="1" applyAlignment="1">
      <alignment/>
    </xf>
    <xf numFmtId="0" fontId="1" fillId="18" borderId="51" xfId="0" applyFont="1" applyFill="1" applyBorder="1" applyAlignment="1">
      <alignment/>
    </xf>
    <xf numFmtId="0" fontId="1" fillId="41" borderId="50" xfId="0" applyFont="1" applyFill="1" applyBorder="1" applyAlignment="1">
      <alignment/>
    </xf>
    <xf numFmtId="43" fontId="18" fillId="42" borderId="52" xfId="33" applyFont="1" applyFill="1" applyBorder="1" applyAlignment="1">
      <alignment horizontal="center"/>
    </xf>
    <xf numFmtId="0" fontId="7" fillId="33" borderId="50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7" fillId="18" borderId="50" xfId="0" applyFont="1" applyFill="1" applyBorder="1" applyAlignment="1">
      <alignment vertical="center"/>
    </xf>
    <xf numFmtId="0" fontId="2" fillId="43" borderId="50" xfId="0" applyFont="1" applyFill="1" applyBorder="1" applyAlignment="1">
      <alignment vertical="center"/>
    </xf>
    <xf numFmtId="0" fontId="17" fillId="43" borderId="50" xfId="0" applyFont="1" applyFill="1" applyBorder="1" applyAlignment="1">
      <alignment vertical="center"/>
    </xf>
    <xf numFmtId="0" fontId="1" fillId="43" borderId="50" xfId="0" applyFont="1" applyFill="1" applyBorder="1" applyAlignment="1">
      <alignment vertical="center"/>
    </xf>
    <xf numFmtId="0" fontId="1" fillId="43" borderId="49" xfId="0" applyFont="1" applyFill="1" applyBorder="1" applyAlignment="1">
      <alignment vertical="center"/>
    </xf>
    <xf numFmtId="0" fontId="1" fillId="43" borderId="51" xfId="0" applyFont="1" applyFill="1" applyBorder="1" applyAlignment="1">
      <alignment vertical="center"/>
    </xf>
    <xf numFmtId="0" fontId="2" fillId="35" borderId="50" xfId="0" applyFont="1" applyFill="1" applyBorder="1" applyAlignment="1">
      <alignment vertical="center"/>
    </xf>
    <xf numFmtId="0" fontId="1" fillId="3" borderId="50" xfId="0" applyFont="1" applyFill="1" applyBorder="1" applyAlignment="1">
      <alignment vertical="center"/>
    </xf>
    <xf numFmtId="0" fontId="1" fillId="3" borderId="49" xfId="0" applyFont="1" applyFill="1" applyBorder="1" applyAlignment="1">
      <alignment vertical="center"/>
    </xf>
    <xf numFmtId="0" fontId="1" fillId="3" borderId="51" xfId="0" applyFont="1" applyFill="1" applyBorder="1" applyAlignment="1">
      <alignment vertical="center"/>
    </xf>
    <xf numFmtId="0" fontId="2" fillId="53" borderId="50" xfId="0" applyFont="1" applyFill="1" applyBorder="1" applyAlignment="1">
      <alignment horizontal="left"/>
    </xf>
    <xf numFmtId="0" fontId="1" fillId="57" borderId="53" xfId="0" applyFont="1" applyFill="1" applyBorder="1" applyAlignment="1">
      <alignment vertical="center"/>
    </xf>
    <xf numFmtId="0" fontId="1" fillId="42" borderId="54" xfId="0" applyFont="1" applyFill="1" applyBorder="1" applyAlignment="1">
      <alignment/>
    </xf>
    <xf numFmtId="0" fontId="1" fillId="37" borderId="53" xfId="0" applyFont="1" applyFill="1" applyBorder="1" applyAlignment="1">
      <alignment vertical="center"/>
    </xf>
    <xf numFmtId="0" fontId="1" fillId="41" borderId="50" xfId="0" applyFont="1" applyFill="1" applyBorder="1" applyAlignment="1">
      <alignment vertical="center"/>
    </xf>
    <xf numFmtId="0" fontId="1" fillId="41" borderId="53" xfId="0" applyFont="1" applyFill="1" applyBorder="1" applyAlignment="1">
      <alignment vertical="center"/>
    </xf>
    <xf numFmtId="0" fontId="1" fillId="45" borderId="53" xfId="0" applyFont="1" applyFill="1" applyBorder="1" applyAlignment="1">
      <alignment vertical="center"/>
    </xf>
    <xf numFmtId="0" fontId="1" fillId="4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43" fontId="2" fillId="0" borderId="56" xfId="33" applyFont="1" applyFill="1" applyBorder="1" applyAlignment="1">
      <alignment vertical="center"/>
    </xf>
    <xf numFmtId="43" fontId="2" fillId="0" borderId="56" xfId="33" applyFont="1" applyFill="1" applyBorder="1" applyAlignment="1">
      <alignment horizontal="center" vertical="center"/>
    </xf>
    <xf numFmtId="43" fontId="2" fillId="0" borderId="57" xfId="33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4" fontId="47" fillId="39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43" fontId="16" fillId="58" borderId="58" xfId="33" applyFont="1" applyFill="1" applyBorder="1" applyAlignment="1">
      <alignment vertical="center"/>
    </xf>
    <xf numFmtId="43" fontId="16" fillId="58" borderId="15" xfId="33" applyFont="1" applyFill="1" applyBorder="1" applyAlignment="1">
      <alignment vertical="center"/>
    </xf>
    <xf numFmtId="43" fontId="16" fillId="58" borderId="59" xfId="33" applyFont="1" applyFill="1" applyBorder="1" applyAlignment="1">
      <alignment vertical="center"/>
    </xf>
    <xf numFmtId="43" fontId="16" fillId="58" borderId="45" xfId="33" applyFont="1" applyFill="1" applyBorder="1" applyAlignment="1">
      <alignment vertical="center"/>
    </xf>
    <xf numFmtId="43" fontId="16" fillId="58" borderId="14" xfId="33" applyFont="1" applyFill="1" applyBorder="1" applyAlignment="1">
      <alignment vertical="center"/>
    </xf>
    <xf numFmtId="43" fontId="16" fillId="58" borderId="52" xfId="33" applyFont="1" applyFill="1" applyBorder="1" applyAlignment="1">
      <alignment vertical="center"/>
    </xf>
    <xf numFmtId="0" fontId="1" fillId="13" borderId="36" xfId="0" applyFont="1" applyFill="1" applyBorder="1" applyAlignment="1">
      <alignment horizontal="left" vertical="center"/>
    </xf>
    <xf numFmtId="0" fontId="3" fillId="13" borderId="36" xfId="0" applyFont="1" applyFill="1" applyBorder="1" applyAlignment="1">
      <alignment horizontal="left" vertical="center"/>
    </xf>
    <xf numFmtId="0" fontId="3" fillId="13" borderId="36" xfId="0" applyFont="1" applyFill="1" applyBorder="1" applyAlignment="1">
      <alignment vertical="center"/>
    </xf>
    <xf numFmtId="0" fontId="1" fillId="13" borderId="36" xfId="0" applyFont="1" applyFill="1" applyBorder="1" applyAlignment="1">
      <alignment vertical="center"/>
    </xf>
    <xf numFmtId="0" fontId="1" fillId="13" borderId="37" xfId="0" applyFont="1" applyFill="1" applyBorder="1" applyAlignment="1">
      <alignment vertical="center"/>
    </xf>
    <xf numFmtId="0" fontId="1" fillId="13" borderId="0" xfId="0" applyFont="1" applyFill="1" applyBorder="1" applyAlignment="1">
      <alignment horizontal="left" vertical="center"/>
    </xf>
    <xf numFmtId="0" fontId="3" fillId="13" borderId="0" xfId="0" applyFont="1" applyFill="1" applyBorder="1" applyAlignment="1">
      <alignment horizontal="left" vertical="center"/>
    </xf>
    <xf numFmtId="0" fontId="3" fillId="13" borderId="0" xfId="0" applyFont="1" applyFill="1" applyBorder="1" applyAlignment="1">
      <alignment vertical="center"/>
    </xf>
    <xf numFmtId="0" fontId="1" fillId="13" borderId="0" xfId="0" applyFont="1" applyFill="1" applyBorder="1" applyAlignment="1">
      <alignment vertical="center"/>
    </xf>
    <xf numFmtId="0" fontId="1" fillId="13" borderId="60" xfId="0" applyFont="1" applyFill="1" applyBorder="1" applyAlignment="1">
      <alignment vertical="center"/>
    </xf>
    <xf numFmtId="0" fontId="12" fillId="58" borderId="15" xfId="0" applyFont="1" applyFill="1" applyBorder="1" applyAlignment="1">
      <alignment vertical="center"/>
    </xf>
    <xf numFmtId="0" fontId="2" fillId="58" borderId="15" xfId="0" applyFont="1" applyFill="1" applyBorder="1" applyAlignment="1">
      <alignment vertical="center"/>
    </xf>
    <xf numFmtId="0" fontId="12" fillId="58" borderId="11" xfId="0" applyFont="1" applyFill="1" applyBorder="1" applyAlignment="1">
      <alignment vertical="center"/>
    </xf>
    <xf numFmtId="0" fontId="2" fillId="58" borderId="11" xfId="0" applyFont="1" applyFill="1" applyBorder="1" applyAlignment="1">
      <alignment vertical="center"/>
    </xf>
    <xf numFmtId="0" fontId="12" fillId="58" borderId="14" xfId="0" applyFont="1" applyFill="1" applyBorder="1" applyAlignment="1">
      <alignment vertical="center"/>
    </xf>
    <xf numFmtId="0" fontId="2" fillId="58" borderId="14" xfId="0" applyFont="1" applyFill="1" applyBorder="1" applyAlignment="1">
      <alignment vertical="center"/>
    </xf>
    <xf numFmtId="3" fontId="52" fillId="59" borderId="0" xfId="33" applyNumberFormat="1" applyFont="1" applyFill="1" applyBorder="1" applyAlignment="1">
      <alignment horizontal="center"/>
    </xf>
    <xf numFmtId="0" fontId="49" fillId="59" borderId="0" xfId="0" applyFont="1" applyFill="1" applyBorder="1" applyAlignment="1">
      <alignment/>
    </xf>
    <xf numFmtId="0" fontId="49" fillId="59" borderId="0" xfId="0" applyFont="1" applyFill="1" applyBorder="1" applyAlignment="1">
      <alignment horizontal="center"/>
    </xf>
    <xf numFmtId="0" fontId="49" fillId="59" borderId="35" xfId="0" applyFont="1" applyFill="1" applyBorder="1" applyAlignment="1">
      <alignment horizontal="center"/>
    </xf>
    <xf numFmtId="0" fontId="49" fillId="59" borderId="15" xfId="0" applyFont="1" applyFill="1" applyBorder="1" applyAlignment="1">
      <alignment horizontal="center"/>
    </xf>
    <xf numFmtId="0" fontId="146" fillId="59" borderId="15" xfId="0" applyFont="1" applyFill="1" applyBorder="1" applyAlignment="1">
      <alignment/>
    </xf>
    <xf numFmtId="0" fontId="146" fillId="59" borderId="43" xfId="0" applyFont="1" applyFill="1" applyBorder="1" applyAlignment="1">
      <alignment/>
    </xf>
    <xf numFmtId="0" fontId="146" fillId="59" borderId="0" xfId="0" applyFont="1" applyFill="1" applyBorder="1" applyAlignment="1">
      <alignment/>
    </xf>
    <xf numFmtId="0" fontId="146" fillId="59" borderId="35" xfId="0" applyFont="1" applyFill="1" applyBorder="1" applyAlignment="1">
      <alignment/>
    </xf>
    <xf numFmtId="3" fontId="147" fillId="59" borderId="0" xfId="33" applyNumberFormat="1" applyFont="1" applyFill="1" applyBorder="1" applyAlignment="1">
      <alignment horizontal="center"/>
    </xf>
    <xf numFmtId="0" fontId="146" fillId="59" borderId="58" xfId="0" applyFont="1" applyFill="1" applyBorder="1" applyAlignment="1">
      <alignment horizontal="center"/>
    </xf>
    <xf numFmtId="0" fontId="146" fillId="59" borderId="13" xfId="0" applyFont="1" applyFill="1" applyBorder="1" applyAlignment="1">
      <alignment horizont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55" fillId="0" borderId="61" xfId="0" applyNumberFormat="1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0" fontId="55" fillId="0" borderId="62" xfId="0" applyNumberFormat="1" applyFont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/>
    </xf>
    <xf numFmtId="0" fontId="56" fillId="0" borderId="63" xfId="0" applyNumberFormat="1" applyFont="1" applyBorder="1" applyAlignment="1">
      <alignment horizontal="center" vertical="center"/>
    </xf>
    <xf numFmtId="0" fontId="55" fillId="0" borderId="64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56" fillId="0" borderId="0" xfId="0" applyNumberFormat="1" applyFont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7" fillId="60" borderId="61" xfId="0" applyNumberFormat="1" applyFont="1" applyFill="1" applyBorder="1" applyAlignment="1">
      <alignment horizontal="center" vertical="center"/>
    </xf>
    <xf numFmtId="0" fontId="55" fillId="60" borderId="61" xfId="0" applyNumberFormat="1" applyFont="1" applyFill="1" applyBorder="1" applyAlignment="1">
      <alignment horizontal="center" vertical="center"/>
    </xf>
    <xf numFmtId="0" fontId="7" fillId="60" borderId="62" xfId="0" applyNumberFormat="1" applyFont="1" applyFill="1" applyBorder="1" applyAlignment="1">
      <alignment horizontal="center" vertical="center"/>
    </xf>
    <xf numFmtId="0" fontId="55" fillId="60" borderId="62" xfId="0" applyNumberFormat="1" applyFont="1" applyFill="1" applyBorder="1" applyAlignment="1">
      <alignment horizontal="center" vertical="center"/>
    </xf>
    <xf numFmtId="0" fontId="7" fillId="17" borderId="65" xfId="0" applyNumberFormat="1" applyFont="1" applyFill="1" applyBorder="1" applyAlignment="1">
      <alignment horizontal="center" vertical="center"/>
    </xf>
    <xf numFmtId="0" fontId="55" fillId="17" borderId="65" xfId="0" applyNumberFormat="1" applyFont="1" applyFill="1" applyBorder="1" applyAlignment="1">
      <alignment horizontal="center" vertical="center"/>
    </xf>
    <xf numFmtId="0" fontId="7" fillId="17" borderId="66" xfId="0" applyNumberFormat="1" applyFont="1" applyFill="1" applyBorder="1" applyAlignment="1">
      <alignment horizontal="center" vertical="center"/>
    </xf>
    <xf numFmtId="0" fontId="55" fillId="17" borderId="66" xfId="0" applyNumberFormat="1" applyFont="1" applyFill="1" applyBorder="1" applyAlignment="1">
      <alignment horizontal="center" vertical="center"/>
    </xf>
    <xf numFmtId="0" fontId="7" fillId="17" borderId="67" xfId="0" applyNumberFormat="1" applyFont="1" applyFill="1" applyBorder="1" applyAlignment="1">
      <alignment horizontal="center" vertical="center"/>
    </xf>
    <xf numFmtId="0" fontId="7" fillId="17" borderId="68" xfId="0" applyNumberFormat="1" applyFont="1" applyFill="1" applyBorder="1" applyAlignment="1">
      <alignment horizontal="center" vertical="center"/>
    </xf>
    <xf numFmtId="0" fontId="7" fillId="60" borderId="63" xfId="0" applyNumberFormat="1" applyFont="1" applyFill="1" applyBorder="1" applyAlignment="1">
      <alignment horizontal="center" vertical="center"/>
    </xf>
    <xf numFmtId="0" fontId="56" fillId="60" borderId="63" xfId="0" applyNumberFormat="1" applyFont="1" applyFill="1" applyBorder="1" applyAlignment="1">
      <alignment horizontal="center" vertical="center"/>
    </xf>
    <xf numFmtId="0" fontId="55" fillId="17" borderId="64" xfId="0" applyNumberFormat="1" applyFont="1" applyFill="1" applyBorder="1" applyAlignment="1">
      <alignment horizontal="center" vertical="center"/>
    </xf>
    <xf numFmtId="0" fontId="7" fillId="61" borderId="62" xfId="0" applyNumberFormat="1" applyFont="1" applyFill="1" applyBorder="1" applyAlignment="1">
      <alignment horizontal="center" vertical="center"/>
    </xf>
    <xf numFmtId="0" fontId="148" fillId="62" borderId="58" xfId="33" applyNumberFormat="1" applyFont="1" applyFill="1" applyBorder="1" applyAlignment="1">
      <alignment/>
    </xf>
    <xf numFmtId="0" fontId="148" fillId="62" borderId="15" xfId="33" applyNumberFormat="1" applyFont="1" applyFill="1" applyBorder="1" applyAlignment="1">
      <alignment/>
    </xf>
    <xf numFmtId="0" fontId="148" fillId="62" borderId="15" xfId="0" applyFont="1" applyFill="1" applyBorder="1" applyAlignment="1">
      <alignment/>
    </xf>
    <xf numFmtId="0" fontId="148" fillId="62" borderId="13" xfId="0" applyFont="1" applyFill="1" applyBorder="1" applyAlignment="1">
      <alignment/>
    </xf>
    <xf numFmtId="0" fontId="148" fillId="62" borderId="0" xfId="0" applyFont="1" applyFill="1" applyBorder="1" applyAlignment="1">
      <alignment/>
    </xf>
    <xf numFmtId="0" fontId="148" fillId="62" borderId="45" xfId="0" applyFont="1" applyFill="1" applyBorder="1" applyAlignment="1">
      <alignment/>
    </xf>
    <xf numFmtId="0" fontId="148" fillId="62" borderId="14" xfId="0" applyFont="1" applyFill="1" applyBorder="1" applyAlignment="1">
      <alignment/>
    </xf>
    <xf numFmtId="0" fontId="148" fillId="62" borderId="0" xfId="0" applyFont="1" applyFill="1" applyBorder="1" applyAlignment="1">
      <alignment horizontal="center"/>
    </xf>
    <xf numFmtId="0" fontId="148" fillId="62" borderId="35" xfId="0" applyFont="1" applyFill="1" applyBorder="1" applyAlignment="1">
      <alignment horizontal="center"/>
    </xf>
    <xf numFmtId="0" fontId="12" fillId="58" borderId="58" xfId="0" applyFont="1" applyFill="1" applyBorder="1" applyAlignment="1">
      <alignment vertical="center"/>
    </xf>
    <xf numFmtId="0" fontId="2" fillId="58" borderId="10" xfId="0" applyFont="1" applyFill="1" applyBorder="1" applyAlignment="1">
      <alignment vertical="center"/>
    </xf>
    <xf numFmtId="0" fontId="2" fillId="58" borderId="45" xfId="0" applyFont="1" applyFill="1" applyBorder="1" applyAlignment="1">
      <alignment vertical="center"/>
    </xf>
    <xf numFmtId="0" fontId="1" fillId="6" borderId="12" xfId="0" applyFont="1" applyFill="1" applyBorder="1" applyAlignment="1">
      <alignment vertical="center"/>
    </xf>
    <xf numFmtId="0" fontId="1" fillId="6" borderId="15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0" fontId="1" fillId="6" borderId="14" xfId="0" applyFont="1" applyFill="1" applyBorder="1" applyAlignment="1">
      <alignment vertical="center"/>
    </xf>
    <xf numFmtId="0" fontId="52" fillId="63" borderId="45" xfId="0" applyFont="1" applyFill="1" applyBorder="1" applyAlignment="1">
      <alignment horizontal="center" vertical="center"/>
    </xf>
    <xf numFmtId="0" fontId="52" fillId="63" borderId="10" xfId="0" applyFont="1" applyFill="1" applyBorder="1" applyAlignment="1">
      <alignment horizontal="center" vertical="center"/>
    </xf>
    <xf numFmtId="0" fontId="1" fillId="58" borderId="50" xfId="0" applyFont="1" applyFill="1" applyBorder="1" applyAlignment="1">
      <alignment vertical="center"/>
    </xf>
    <xf numFmtId="0" fontId="3" fillId="58" borderId="0" xfId="0" applyFont="1" applyFill="1" applyBorder="1" applyAlignment="1">
      <alignment vertical="center"/>
    </xf>
    <xf numFmtId="0" fontId="1" fillId="58" borderId="0" xfId="0" applyFont="1" applyFill="1" applyBorder="1" applyAlignment="1">
      <alignment vertical="center"/>
    </xf>
    <xf numFmtId="0" fontId="3" fillId="7" borderId="5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3" fillId="7" borderId="53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0" fontId="1" fillId="7" borderId="11" xfId="0" applyFont="1" applyFill="1" applyBorder="1" applyAlignment="1">
      <alignment vertical="center"/>
    </xf>
    <xf numFmtId="0" fontId="1" fillId="7" borderId="46" xfId="0" applyFont="1" applyFill="1" applyBorder="1" applyAlignment="1">
      <alignment vertical="center"/>
    </xf>
    <xf numFmtId="0" fontId="149" fillId="0" borderId="0" xfId="0" applyFont="1" applyAlignment="1">
      <alignment/>
    </xf>
    <xf numFmtId="0" fontId="148" fillId="62" borderId="11" xfId="0" applyFont="1" applyFill="1" applyBorder="1" applyAlignment="1">
      <alignment horizontal="center"/>
    </xf>
    <xf numFmtId="0" fontId="148" fillId="62" borderId="46" xfId="0" applyFont="1" applyFill="1" applyBorder="1" applyAlignment="1">
      <alignment horizontal="center"/>
    </xf>
    <xf numFmtId="0" fontId="1" fillId="43" borderId="13" xfId="0" applyFont="1" applyFill="1" applyBorder="1" applyAlignment="1">
      <alignment/>
    </xf>
    <xf numFmtId="0" fontId="1" fillId="43" borderId="35" xfId="0" applyFont="1" applyFill="1" applyBorder="1" applyAlignment="1">
      <alignment/>
    </xf>
    <xf numFmtId="0" fontId="26" fillId="44" borderId="0" xfId="0" applyFont="1" applyFill="1" applyBorder="1" applyAlignment="1">
      <alignment/>
    </xf>
    <xf numFmtId="0" fontId="1" fillId="44" borderId="0" xfId="0" applyFont="1" applyFill="1" applyBorder="1" applyAlignment="1">
      <alignment/>
    </xf>
    <xf numFmtId="0" fontId="1" fillId="44" borderId="35" xfId="0" applyFont="1" applyFill="1" applyBorder="1" applyAlignment="1">
      <alignment/>
    </xf>
    <xf numFmtId="0" fontId="26" fillId="44" borderId="13" xfId="0" applyFont="1" applyFill="1" applyBorder="1" applyAlignment="1">
      <alignment/>
    </xf>
    <xf numFmtId="3" fontId="51" fillId="64" borderId="12" xfId="33" applyNumberFormat="1" applyFont="1" applyFill="1" applyBorder="1" applyAlignment="1">
      <alignment horizontal="center"/>
    </xf>
    <xf numFmtId="0" fontId="51" fillId="64" borderId="58" xfId="0" applyFont="1" applyFill="1" applyBorder="1" applyAlignment="1">
      <alignment horizontal="center"/>
    </xf>
    <xf numFmtId="0" fontId="1" fillId="65" borderId="50" xfId="0" applyFont="1" applyFill="1" applyBorder="1" applyAlignment="1">
      <alignment horizontal="left"/>
    </xf>
    <xf numFmtId="0" fontId="1" fillId="65" borderId="14" xfId="0" applyFont="1" applyFill="1" applyBorder="1" applyAlignment="1">
      <alignment/>
    </xf>
    <xf numFmtId="0" fontId="1" fillId="65" borderId="14" xfId="0" applyFont="1" applyFill="1" applyBorder="1" applyAlignment="1">
      <alignment horizontal="center"/>
    </xf>
    <xf numFmtId="0" fontId="1" fillId="65" borderId="0" xfId="0" applyFont="1" applyFill="1" applyBorder="1" applyAlignment="1">
      <alignment horizontal="center"/>
    </xf>
    <xf numFmtId="0" fontId="1" fillId="65" borderId="50" xfId="0" applyFont="1" applyFill="1" applyBorder="1" applyAlignment="1">
      <alignment/>
    </xf>
    <xf numFmtId="0" fontId="1" fillId="65" borderId="15" xfId="0" applyFont="1" applyFill="1" applyBorder="1" applyAlignment="1">
      <alignment horizontal="center"/>
    </xf>
    <xf numFmtId="0" fontId="1" fillId="58" borderId="14" xfId="0" applyFont="1" applyFill="1" applyBorder="1" applyAlignment="1">
      <alignment/>
    </xf>
    <xf numFmtId="0" fontId="1" fillId="58" borderId="52" xfId="0" applyFont="1" applyFill="1" applyBorder="1" applyAlignment="1">
      <alignment/>
    </xf>
    <xf numFmtId="0" fontId="1" fillId="58" borderId="50" xfId="0" applyFont="1" applyFill="1" applyBorder="1" applyAlignment="1">
      <alignment/>
    </xf>
    <xf numFmtId="0" fontId="1" fillId="58" borderId="0" xfId="0" applyFont="1" applyFill="1" applyBorder="1" applyAlignment="1">
      <alignment/>
    </xf>
    <xf numFmtId="0" fontId="1" fillId="58" borderId="69" xfId="0" applyFont="1" applyFill="1" applyBorder="1" applyAlignment="1">
      <alignment/>
    </xf>
    <xf numFmtId="43" fontId="2" fillId="66" borderId="11" xfId="33" applyFont="1" applyFill="1" applyBorder="1" applyAlignment="1">
      <alignment vertical="center"/>
    </xf>
    <xf numFmtId="43" fontId="2" fillId="17" borderId="11" xfId="33" applyFont="1" applyFill="1" applyBorder="1" applyAlignment="1">
      <alignment vertical="center"/>
    </xf>
    <xf numFmtId="0" fontId="1" fillId="61" borderId="53" xfId="0" applyFont="1" applyFill="1" applyBorder="1" applyAlignment="1">
      <alignment vertical="center"/>
    </xf>
    <xf numFmtId="43" fontId="2" fillId="61" borderId="11" xfId="33" applyFont="1" applyFill="1" applyBorder="1" applyAlignment="1">
      <alignment vertical="center"/>
    </xf>
    <xf numFmtId="0" fontId="1" fillId="65" borderId="12" xfId="0" applyFont="1" applyFill="1" applyBorder="1" applyAlignment="1">
      <alignment vertical="center"/>
    </xf>
    <xf numFmtId="0" fontId="3" fillId="65" borderId="0" xfId="0" applyFont="1" applyFill="1" applyBorder="1" applyAlignment="1">
      <alignment vertical="center"/>
    </xf>
    <xf numFmtId="0" fontId="1" fillId="65" borderId="0" xfId="0" applyFont="1" applyFill="1" applyBorder="1" applyAlignment="1">
      <alignment vertical="center"/>
    </xf>
    <xf numFmtId="0" fontId="5" fillId="65" borderId="0" xfId="0" applyFont="1" applyFill="1" applyBorder="1" applyAlignment="1">
      <alignment vertical="center"/>
    </xf>
    <xf numFmtId="0" fontId="2" fillId="51" borderId="0" xfId="0" applyFont="1" applyFill="1" applyAlignment="1">
      <alignment vertical="center"/>
    </xf>
    <xf numFmtId="43" fontId="2" fillId="55" borderId="70" xfId="33" applyFont="1" applyFill="1" applyBorder="1" applyAlignment="1">
      <alignment vertical="center"/>
    </xf>
    <xf numFmtId="43" fontId="2" fillId="55" borderId="71" xfId="33" applyFont="1" applyFill="1" applyBorder="1" applyAlignment="1">
      <alignment vertical="center"/>
    </xf>
    <xf numFmtId="43" fontId="2" fillId="55" borderId="72" xfId="33" applyFont="1" applyFill="1" applyBorder="1" applyAlignment="1">
      <alignment vertical="center"/>
    </xf>
    <xf numFmtId="0" fontId="3" fillId="58" borderId="58" xfId="0" applyFont="1" applyFill="1" applyBorder="1" applyAlignment="1">
      <alignment vertical="center"/>
    </xf>
    <xf numFmtId="0" fontId="3" fillId="58" borderId="15" xfId="0" applyFont="1" applyFill="1" applyBorder="1" applyAlignment="1">
      <alignment vertical="center"/>
    </xf>
    <xf numFmtId="0" fontId="1" fillId="58" borderId="15" xfId="0" applyFont="1" applyFill="1" applyBorder="1" applyAlignment="1">
      <alignment vertical="center"/>
    </xf>
    <xf numFmtId="0" fontId="3" fillId="58" borderId="14" xfId="0" applyFont="1" applyFill="1" applyBorder="1" applyAlignment="1">
      <alignment vertical="center"/>
    </xf>
    <xf numFmtId="0" fontId="1" fillId="58" borderId="14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3" fillId="39" borderId="15" xfId="0" applyFont="1" applyFill="1" applyBorder="1" applyAlignment="1">
      <alignment vertical="center"/>
    </xf>
    <xf numFmtId="43" fontId="2" fillId="36" borderId="43" xfId="33" applyFont="1" applyFill="1" applyBorder="1" applyAlignment="1">
      <alignment horizontal="center" vertical="center"/>
    </xf>
    <xf numFmtId="0" fontId="3" fillId="39" borderId="45" xfId="0" applyFont="1" applyFill="1" applyBorder="1" applyAlignment="1">
      <alignment vertical="center"/>
    </xf>
    <xf numFmtId="43" fontId="2" fillId="36" borderId="44" xfId="33" applyFont="1" applyFill="1" applyBorder="1" applyAlignment="1">
      <alignment horizontal="center" vertical="center"/>
    </xf>
    <xf numFmtId="0" fontId="3" fillId="67" borderId="0" xfId="0" applyFont="1" applyFill="1" applyAlignment="1">
      <alignment vertical="center"/>
    </xf>
    <xf numFmtId="0" fontId="1" fillId="67" borderId="0" xfId="0" applyFont="1" applyFill="1" applyAlignment="1">
      <alignment vertical="center"/>
    </xf>
    <xf numFmtId="0" fontId="2" fillId="68" borderId="58" xfId="0" applyFont="1" applyFill="1" applyBorder="1" applyAlignment="1">
      <alignment vertical="center"/>
    </xf>
    <xf numFmtId="0" fontId="2" fillId="68" borderId="15" xfId="0" applyFont="1" applyFill="1" applyBorder="1" applyAlignment="1">
      <alignment vertical="center"/>
    </xf>
    <xf numFmtId="0" fontId="2" fillId="68" borderId="45" xfId="0" applyFont="1" applyFill="1" applyBorder="1" applyAlignment="1">
      <alignment vertical="center"/>
    </xf>
    <xf numFmtId="0" fontId="2" fillId="68" borderId="14" xfId="0" applyFont="1" applyFill="1" applyBorder="1" applyAlignment="1">
      <alignment vertical="center"/>
    </xf>
    <xf numFmtId="0" fontId="2" fillId="65" borderId="58" xfId="0" applyFont="1" applyFill="1" applyBorder="1" applyAlignment="1">
      <alignment vertical="center"/>
    </xf>
    <xf numFmtId="0" fontId="2" fillId="65" borderId="15" xfId="0" applyFont="1" applyFill="1" applyBorder="1" applyAlignment="1">
      <alignment vertical="center"/>
    </xf>
    <xf numFmtId="0" fontId="1" fillId="65" borderId="13" xfId="0" applyFont="1" applyFill="1" applyBorder="1" applyAlignment="1">
      <alignment vertical="center"/>
    </xf>
    <xf numFmtId="0" fontId="1" fillId="65" borderId="45" xfId="0" applyFont="1" applyFill="1" applyBorder="1" applyAlignment="1">
      <alignment vertical="center"/>
    </xf>
    <xf numFmtId="0" fontId="6" fillId="65" borderId="14" xfId="0" applyFont="1" applyFill="1" applyBorder="1" applyAlignment="1">
      <alignment vertical="center"/>
    </xf>
    <xf numFmtId="0" fontId="1" fillId="65" borderId="14" xfId="0" applyFont="1" applyFill="1" applyBorder="1" applyAlignment="1">
      <alignment vertical="center"/>
    </xf>
    <xf numFmtId="0" fontId="1" fillId="55" borderId="58" xfId="0" applyFont="1" applyFill="1" applyBorder="1" applyAlignment="1">
      <alignment vertical="center"/>
    </xf>
    <xf numFmtId="0" fontId="3" fillId="55" borderId="15" xfId="0" applyFont="1" applyFill="1" applyBorder="1" applyAlignment="1">
      <alignment vertical="center"/>
    </xf>
    <xf numFmtId="0" fontId="1" fillId="55" borderId="15" xfId="0" applyFont="1" applyFill="1" applyBorder="1" applyAlignment="1">
      <alignment vertical="center"/>
    </xf>
    <xf numFmtId="43" fontId="2" fillId="55" borderId="73" xfId="33" applyFont="1" applyFill="1" applyBorder="1" applyAlignment="1">
      <alignment vertical="center"/>
    </xf>
    <xf numFmtId="43" fontId="2" fillId="55" borderId="74" xfId="33" applyFont="1" applyFill="1" applyBorder="1" applyAlignment="1">
      <alignment vertical="center"/>
    </xf>
    <xf numFmtId="43" fontId="2" fillId="55" borderId="75" xfId="33" applyFont="1" applyFill="1" applyBorder="1" applyAlignment="1">
      <alignment vertical="center"/>
    </xf>
    <xf numFmtId="0" fontId="1" fillId="55" borderId="13" xfId="0" applyFont="1" applyFill="1" applyBorder="1" applyAlignment="1">
      <alignment vertical="center"/>
    </xf>
    <xf numFmtId="0" fontId="1" fillId="55" borderId="45" xfId="0" applyFont="1" applyFill="1" applyBorder="1" applyAlignment="1">
      <alignment vertical="center"/>
    </xf>
    <xf numFmtId="0" fontId="3" fillId="55" borderId="14" xfId="0" applyFont="1" applyFill="1" applyBorder="1" applyAlignment="1">
      <alignment vertical="center"/>
    </xf>
    <xf numFmtId="0" fontId="1" fillId="55" borderId="14" xfId="0" applyFont="1" applyFill="1" applyBorder="1" applyAlignment="1">
      <alignment vertical="center"/>
    </xf>
    <xf numFmtId="43" fontId="7" fillId="69" borderId="15" xfId="33" applyFont="1" applyFill="1" applyBorder="1" applyAlignment="1">
      <alignment vertical="center"/>
    </xf>
    <xf numFmtId="43" fontId="2" fillId="69" borderId="15" xfId="33" applyFont="1" applyFill="1" applyBorder="1" applyAlignment="1">
      <alignment vertical="center"/>
    </xf>
    <xf numFmtId="43" fontId="2" fillId="69" borderId="0" xfId="33" applyFont="1" applyFill="1" applyBorder="1" applyAlignment="1">
      <alignment vertical="center"/>
    </xf>
    <xf numFmtId="43" fontId="2" fillId="69" borderId="14" xfId="33" applyFont="1" applyFill="1" applyBorder="1" applyAlignment="1">
      <alignment vertical="center"/>
    </xf>
    <xf numFmtId="43" fontId="7" fillId="55" borderId="0" xfId="33" applyFont="1" applyFill="1" applyBorder="1" applyAlignment="1">
      <alignment vertical="center"/>
    </xf>
    <xf numFmtId="43" fontId="2" fillId="55" borderId="0" xfId="33" applyFont="1" applyFill="1" applyBorder="1" applyAlignment="1">
      <alignment vertical="center"/>
    </xf>
    <xf numFmtId="43" fontId="2" fillId="55" borderId="0" xfId="33" applyFont="1" applyFill="1" applyBorder="1" applyAlignment="1">
      <alignment horizontal="center" vertical="center"/>
    </xf>
    <xf numFmtId="43" fontId="7" fillId="64" borderId="0" xfId="33" applyFont="1" applyFill="1" applyBorder="1" applyAlignment="1">
      <alignment vertical="center"/>
    </xf>
    <xf numFmtId="43" fontId="2" fillId="64" borderId="0" xfId="33" applyFont="1" applyFill="1" applyBorder="1" applyAlignment="1">
      <alignment vertical="center"/>
    </xf>
    <xf numFmtId="43" fontId="7" fillId="68" borderId="11" xfId="33" applyFont="1" applyFill="1" applyBorder="1" applyAlignment="1">
      <alignment vertical="center"/>
    </xf>
    <xf numFmtId="43" fontId="2" fillId="68" borderId="11" xfId="33" applyFont="1" applyFill="1" applyBorder="1" applyAlignment="1">
      <alignment vertical="center"/>
    </xf>
    <xf numFmtId="43" fontId="7" fillId="17" borderId="11" xfId="33" applyFont="1" applyFill="1" applyBorder="1" applyAlignment="1">
      <alignment vertical="center"/>
    </xf>
    <xf numFmtId="43" fontId="7" fillId="70" borderId="11" xfId="33" applyFont="1" applyFill="1" applyBorder="1" applyAlignment="1">
      <alignment vertical="center"/>
    </xf>
    <xf numFmtId="43" fontId="2" fillId="70" borderId="11" xfId="33" applyFont="1" applyFill="1" applyBorder="1" applyAlignment="1">
      <alignment vertical="center"/>
    </xf>
    <xf numFmtId="43" fontId="2" fillId="71" borderId="0" xfId="33" applyFont="1" applyFill="1" applyBorder="1" applyAlignment="1">
      <alignment vertical="center"/>
    </xf>
    <xf numFmtId="43" fontId="11" fillId="72" borderId="0" xfId="33" applyFont="1" applyFill="1" applyBorder="1" applyAlignment="1">
      <alignment vertical="center"/>
    </xf>
    <xf numFmtId="43" fontId="2" fillId="72" borderId="0" xfId="33" applyFont="1" applyFill="1" applyBorder="1" applyAlignment="1">
      <alignment vertical="center"/>
    </xf>
    <xf numFmtId="43" fontId="8" fillId="55" borderId="0" xfId="33" applyFont="1" applyFill="1" applyBorder="1" applyAlignment="1">
      <alignment vertical="center"/>
    </xf>
    <xf numFmtId="43" fontId="2" fillId="71" borderId="0" xfId="33" applyFont="1" applyFill="1" applyBorder="1" applyAlignment="1">
      <alignment horizontal="center" vertical="center"/>
    </xf>
    <xf numFmtId="43" fontId="7" fillId="66" borderId="11" xfId="33" applyFont="1" applyFill="1" applyBorder="1" applyAlignment="1">
      <alignment vertical="center"/>
    </xf>
    <xf numFmtId="43" fontId="48" fillId="66" borderId="11" xfId="33" applyFont="1" applyFill="1" applyBorder="1" applyAlignment="1">
      <alignment horizontal="center" vertical="center"/>
    </xf>
    <xf numFmtId="43" fontId="8" fillId="52" borderId="15" xfId="33" applyFont="1" applyFill="1" applyBorder="1" applyAlignment="1">
      <alignment vertical="center"/>
    </xf>
    <xf numFmtId="43" fontId="2" fillId="52" borderId="15" xfId="33" applyFont="1" applyFill="1" applyBorder="1" applyAlignment="1">
      <alignment vertical="center"/>
    </xf>
    <xf numFmtId="43" fontId="7" fillId="52" borderId="14" xfId="33" applyFont="1" applyFill="1" applyBorder="1" applyAlignment="1">
      <alignment vertical="center"/>
    </xf>
    <xf numFmtId="43" fontId="2" fillId="52" borderId="14" xfId="33" applyFont="1" applyFill="1" applyBorder="1" applyAlignment="1">
      <alignment vertical="center"/>
    </xf>
    <xf numFmtId="43" fontId="2" fillId="52" borderId="14" xfId="33" applyFont="1" applyFill="1" applyBorder="1" applyAlignment="1">
      <alignment horizontal="center" vertical="center"/>
    </xf>
    <xf numFmtId="43" fontId="7" fillId="73" borderId="11" xfId="33" applyFont="1" applyFill="1" applyBorder="1" applyAlignment="1">
      <alignment vertical="center"/>
    </xf>
    <xf numFmtId="43" fontId="2" fillId="73" borderId="11" xfId="33" applyFont="1" applyFill="1" applyBorder="1" applyAlignment="1">
      <alignment vertical="center"/>
    </xf>
    <xf numFmtId="0" fontId="1" fillId="69" borderId="76" xfId="0" applyFont="1" applyFill="1" applyBorder="1" applyAlignment="1">
      <alignment vertical="center"/>
    </xf>
    <xf numFmtId="0" fontId="1" fillId="69" borderId="34" xfId="0" applyFont="1" applyFill="1" applyBorder="1" applyAlignment="1">
      <alignment vertical="center"/>
    </xf>
    <xf numFmtId="0" fontId="1" fillId="55" borderId="16" xfId="0" applyFont="1" applyFill="1" applyBorder="1" applyAlignment="1">
      <alignment vertical="center"/>
    </xf>
    <xf numFmtId="0" fontId="1" fillId="68" borderId="12" xfId="0" applyFont="1" applyFill="1" applyBorder="1" applyAlignment="1">
      <alignment vertical="center"/>
    </xf>
    <xf numFmtId="0" fontId="1" fillId="64" borderId="16" xfId="0" applyFont="1" applyFill="1" applyBorder="1" applyAlignment="1">
      <alignment vertical="center"/>
    </xf>
    <xf numFmtId="0" fontId="1" fillId="17" borderId="12" xfId="0" applyFont="1" applyFill="1" applyBorder="1" applyAlignment="1">
      <alignment vertical="center"/>
    </xf>
    <xf numFmtId="0" fontId="1" fillId="71" borderId="16" xfId="0" applyFont="1" applyFill="1" applyBorder="1" applyAlignment="1">
      <alignment vertical="center"/>
    </xf>
    <xf numFmtId="0" fontId="1" fillId="70" borderId="12" xfId="0" applyFont="1" applyFill="1" applyBorder="1" applyAlignment="1">
      <alignment vertical="center"/>
    </xf>
    <xf numFmtId="0" fontId="1" fillId="72" borderId="16" xfId="0" applyFont="1" applyFill="1" applyBorder="1" applyAlignment="1">
      <alignment vertical="center"/>
    </xf>
    <xf numFmtId="0" fontId="1" fillId="73" borderId="12" xfId="0" applyFont="1" applyFill="1" applyBorder="1" applyAlignment="1">
      <alignment vertical="center"/>
    </xf>
    <xf numFmtId="0" fontId="1" fillId="66" borderId="12" xfId="0" applyFont="1" applyFill="1" applyBorder="1" applyAlignment="1">
      <alignment vertical="center"/>
    </xf>
    <xf numFmtId="0" fontId="1" fillId="52" borderId="76" xfId="0" applyFont="1" applyFill="1" applyBorder="1" applyAlignment="1">
      <alignment vertical="center"/>
    </xf>
    <xf numFmtId="0" fontId="1" fillId="52" borderId="34" xfId="0" applyFont="1" applyFill="1" applyBorder="1" applyAlignment="1">
      <alignment vertical="center"/>
    </xf>
    <xf numFmtId="43" fontId="10" fillId="64" borderId="0" xfId="33" applyFont="1" applyFill="1" applyBorder="1" applyAlignment="1">
      <alignment vertical="center"/>
    </xf>
    <xf numFmtId="0" fontId="1" fillId="69" borderId="16" xfId="0" applyFont="1" applyFill="1" applyBorder="1" applyAlignment="1">
      <alignment vertical="center"/>
    </xf>
    <xf numFmtId="0" fontId="1" fillId="74" borderId="16" xfId="0" applyFont="1" applyFill="1" applyBorder="1" applyAlignment="1">
      <alignment vertical="center"/>
    </xf>
    <xf numFmtId="43" fontId="2" fillId="74" borderId="0" xfId="33" applyFont="1" applyFill="1" applyBorder="1" applyAlignment="1">
      <alignment vertical="center"/>
    </xf>
    <xf numFmtId="43" fontId="2" fillId="74" borderId="0" xfId="33" applyFont="1" applyFill="1" applyBorder="1" applyAlignment="1">
      <alignment horizontal="center" vertical="center"/>
    </xf>
    <xf numFmtId="43" fontId="15" fillId="74" borderId="0" xfId="33" applyFont="1" applyFill="1" applyBorder="1" applyAlignment="1">
      <alignment vertical="center"/>
    </xf>
    <xf numFmtId="0" fontId="1" fillId="74" borderId="34" xfId="0" applyFont="1" applyFill="1" applyBorder="1" applyAlignment="1">
      <alignment vertical="center"/>
    </xf>
    <xf numFmtId="0" fontId="1" fillId="64" borderId="10" xfId="0" applyFont="1" applyFill="1" applyBorder="1" applyAlignment="1">
      <alignment vertical="center"/>
    </xf>
    <xf numFmtId="43" fontId="2" fillId="64" borderId="11" xfId="33" applyFont="1" applyFill="1" applyBorder="1" applyAlignment="1">
      <alignment vertical="center"/>
    </xf>
    <xf numFmtId="43" fontId="20" fillId="72" borderId="11" xfId="33" applyFont="1" applyFill="1" applyBorder="1" applyAlignment="1">
      <alignment horizontal="center" vertical="center"/>
    </xf>
    <xf numFmtId="0" fontId="1" fillId="72" borderId="10" xfId="0" applyFont="1" applyFill="1" applyBorder="1" applyAlignment="1">
      <alignment vertical="center"/>
    </xf>
    <xf numFmtId="43" fontId="2" fillId="72" borderId="11" xfId="33" applyFont="1" applyFill="1" applyBorder="1" applyAlignment="1">
      <alignment vertical="center"/>
    </xf>
    <xf numFmtId="0" fontId="1" fillId="75" borderId="10" xfId="0" applyFont="1" applyFill="1" applyBorder="1" applyAlignment="1">
      <alignment vertical="center"/>
    </xf>
    <xf numFmtId="43" fontId="2" fillId="75" borderId="11" xfId="33" applyFont="1" applyFill="1" applyBorder="1" applyAlignment="1">
      <alignment vertical="center"/>
    </xf>
    <xf numFmtId="43" fontId="2" fillId="75" borderId="46" xfId="33" applyFont="1" applyFill="1" applyBorder="1" applyAlignment="1">
      <alignment vertical="center"/>
    </xf>
    <xf numFmtId="0" fontId="3" fillId="76" borderId="11" xfId="0" applyFont="1" applyFill="1" applyBorder="1" applyAlignment="1">
      <alignment vertical="center"/>
    </xf>
    <xf numFmtId="0" fontId="1" fillId="76" borderId="11" xfId="0" applyFont="1" applyFill="1" applyBorder="1" applyAlignment="1">
      <alignment vertical="center"/>
    </xf>
    <xf numFmtId="0" fontId="1" fillId="76" borderId="16" xfId="0" applyFont="1" applyFill="1" applyBorder="1" applyAlignment="1">
      <alignment vertical="center"/>
    </xf>
    <xf numFmtId="43" fontId="2" fillId="76" borderId="0" xfId="33" applyFont="1" applyFill="1" applyBorder="1" applyAlignment="1">
      <alignment vertical="center"/>
    </xf>
    <xf numFmtId="0" fontId="0" fillId="64" borderId="77" xfId="0" applyFill="1" applyBorder="1" applyAlignment="1">
      <alignment horizontal="center"/>
    </xf>
    <xf numFmtId="43" fontId="2" fillId="61" borderId="13" xfId="33" applyFont="1" applyFill="1" applyBorder="1" applyAlignment="1">
      <alignment horizontal="center" vertical="center"/>
    </xf>
    <xf numFmtId="43" fontId="2" fillId="61" borderId="0" xfId="33" applyFont="1" applyFill="1" applyBorder="1" applyAlignment="1">
      <alignment horizontal="center" vertical="center"/>
    </xf>
    <xf numFmtId="43" fontId="2" fillId="61" borderId="35" xfId="33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15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43" fontId="2" fillId="77" borderId="0" xfId="33" applyFont="1" applyFill="1" applyBorder="1" applyAlignment="1">
      <alignment horizontal="center" vertical="center"/>
    </xf>
    <xf numFmtId="43" fontId="2" fillId="51" borderId="0" xfId="33" applyFont="1" applyFill="1" applyBorder="1" applyAlignment="1">
      <alignment horizontal="center" vertical="center"/>
    </xf>
    <xf numFmtId="43" fontId="2" fillId="74" borderId="0" xfId="33" applyFont="1" applyFill="1" applyBorder="1" applyAlignment="1">
      <alignment horizontal="center" vertical="center"/>
    </xf>
    <xf numFmtId="43" fontId="2" fillId="0" borderId="0" xfId="33" applyFont="1" applyFill="1" applyBorder="1" applyAlignment="1">
      <alignment horizontal="left" vertical="center"/>
    </xf>
    <xf numFmtId="43" fontId="2" fillId="78" borderId="0" xfId="33" applyFont="1" applyFill="1" applyBorder="1" applyAlignment="1">
      <alignment horizontal="center" vertical="center"/>
    </xf>
    <xf numFmtId="43" fontId="2" fillId="78" borderId="0" xfId="33" applyFont="1" applyFill="1" applyBorder="1" applyAlignment="1">
      <alignment horizontal="left" vertical="center"/>
    </xf>
    <xf numFmtId="0" fontId="3" fillId="79" borderId="15" xfId="0" applyFont="1" applyFill="1" applyBorder="1" applyAlignment="1">
      <alignment vertical="center"/>
    </xf>
    <xf numFmtId="0" fontId="1" fillId="79" borderId="15" xfId="0" applyFont="1" applyFill="1" applyBorder="1" applyAlignment="1">
      <alignment vertical="center"/>
    </xf>
    <xf numFmtId="0" fontId="3" fillId="79" borderId="14" xfId="0" applyFont="1" applyFill="1" applyBorder="1" applyAlignment="1">
      <alignment vertical="center"/>
    </xf>
    <xf numFmtId="0" fontId="1" fillId="79" borderId="14" xfId="0" applyFont="1" applyFill="1" applyBorder="1" applyAlignment="1">
      <alignment vertical="center"/>
    </xf>
    <xf numFmtId="0" fontId="1" fillId="79" borderId="50" xfId="0" applyFont="1" applyFill="1" applyBorder="1" applyAlignment="1">
      <alignment vertical="center"/>
    </xf>
    <xf numFmtId="43" fontId="2" fillId="79" borderId="0" xfId="33" applyFont="1" applyFill="1" applyBorder="1" applyAlignment="1">
      <alignment vertical="center"/>
    </xf>
    <xf numFmtId="43" fontId="16" fillId="77" borderId="13" xfId="33" applyFont="1" applyFill="1" applyBorder="1" applyAlignment="1">
      <alignment horizontal="right" vertical="center"/>
    </xf>
    <xf numFmtId="43" fontId="16" fillId="77" borderId="0" xfId="33" applyFont="1" applyFill="1" applyBorder="1" applyAlignment="1">
      <alignment horizontal="right" vertical="center"/>
    </xf>
    <xf numFmtId="43" fontId="16" fillId="77" borderId="69" xfId="33" applyFont="1" applyFill="1" applyBorder="1" applyAlignment="1">
      <alignment horizontal="right" vertical="center"/>
    </xf>
    <xf numFmtId="0" fontId="1" fillId="53" borderId="53" xfId="0" applyFont="1" applyFill="1" applyBorder="1" applyAlignment="1">
      <alignment vertical="center"/>
    </xf>
    <xf numFmtId="43" fontId="2" fillId="53" borderId="11" xfId="33" applyFont="1" applyFill="1" applyBorder="1" applyAlignment="1">
      <alignment vertical="center"/>
    </xf>
    <xf numFmtId="0" fontId="46" fillId="44" borderId="0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/>
    </xf>
    <xf numFmtId="0" fontId="32" fillId="35" borderId="43" xfId="0" applyFont="1" applyFill="1" applyBorder="1" applyAlignment="1">
      <alignment horizontal="center" vertical="center"/>
    </xf>
    <xf numFmtId="0" fontId="32" fillId="35" borderId="45" xfId="0" applyFont="1" applyFill="1" applyBorder="1" applyAlignment="1">
      <alignment horizontal="center" vertical="center"/>
    </xf>
    <xf numFmtId="0" fontId="32" fillId="35" borderId="14" xfId="0" applyFont="1" applyFill="1" applyBorder="1" applyAlignment="1">
      <alignment horizontal="center" vertical="center"/>
    </xf>
    <xf numFmtId="0" fontId="32" fillId="35" borderId="44" xfId="0" applyFont="1" applyFill="1" applyBorder="1" applyAlignment="1">
      <alignment horizontal="center" vertical="center"/>
    </xf>
    <xf numFmtId="4" fontId="47" fillId="39" borderId="12" xfId="0" applyNumberFormat="1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4" fontId="47" fillId="39" borderId="15" xfId="0" applyNumberFormat="1" applyFont="1" applyFill="1" applyBorder="1" applyAlignment="1">
      <alignment horizontal="center" vertical="center"/>
    </xf>
    <xf numFmtId="4" fontId="47" fillId="39" borderId="0" xfId="0" applyNumberFormat="1" applyFont="1" applyFill="1" applyBorder="1" applyAlignment="1">
      <alignment horizontal="center" vertical="center"/>
    </xf>
    <xf numFmtId="0" fontId="24" fillId="39" borderId="15" xfId="0" applyFont="1" applyFill="1" applyBorder="1" applyAlignment="1">
      <alignment horizontal="center"/>
    </xf>
    <xf numFmtId="0" fontId="50" fillId="39" borderId="0" xfId="0" applyFont="1" applyFill="1" applyBorder="1" applyAlignment="1">
      <alignment horizontal="center"/>
    </xf>
    <xf numFmtId="0" fontId="24" fillId="39" borderId="14" xfId="0" applyFont="1" applyFill="1" applyBorder="1" applyAlignment="1">
      <alignment horizontal="center"/>
    </xf>
    <xf numFmtId="0" fontId="151" fillId="80" borderId="78" xfId="0" applyFont="1" applyFill="1" applyBorder="1" applyAlignment="1">
      <alignment horizontal="right"/>
    </xf>
    <xf numFmtId="0" fontId="151" fillId="80" borderId="79" xfId="0" applyFont="1" applyFill="1" applyBorder="1" applyAlignment="1">
      <alignment horizontal="right"/>
    </xf>
    <xf numFmtId="0" fontId="1" fillId="13" borderId="80" xfId="0" applyFont="1" applyFill="1" applyBorder="1" applyAlignment="1">
      <alignment horizontal="left" vertical="center"/>
    </xf>
    <xf numFmtId="0" fontId="1" fillId="13" borderId="36" xfId="0" applyFont="1" applyFill="1" applyBorder="1" applyAlignment="1">
      <alignment horizontal="left" vertical="center"/>
    </xf>
    <xf numFmtId="0" fontId="1" fillId="13" borderId="81" xfId="0" applyFont="1" applyFill="1" applyBorder="1" applyAlignment="1">
      <alignment horizontal="left" vertical="center"/>
    </xf>
    <xf numFmtId="0" fontId="1" fillId="13" borderId="38" xfId="0" applyFont="1" applyFill="1" applyBorder="1" applyAlignment="1">
      <alignment horizontal="left" vertical="center"/>
    </xf>
    <xf numFmtId="0" fontId="52" fillId="64" borderId="79" xfId="0" applyFont="1" applyFill="1" applyBorder="1" applyAlignment="1">
      <alignment horizontal="center"/>
    </xf>
    <xf numFmtId="0" fontId="52" fillId="64" borderId="79" xfId="0" applyFont="1" applyFill="1" applyBorder="1" applyAlignment="1">
      <alignment horizontal="left"/>
    </xf>
    <xf numFmtId="0" fontId="52" fillId="64" borderId="82" xfId="0" applyFont="1" applyFill="1" applyBorder="1" applyAlignment="1">
      <alignment horizontal="left"/>
    </xf>
    <xf numFmtId="0" fontId="2" fillId="63" borderId="13" xfId="33" applyNumberFormat="1" applyFont="1" applyFill="1" applyBorder="1" applyAlignment="1">
      <alignment horizontal="right" vertical="center"/>
    </xf>
    <xf numFmtId="0" fontId="2" fillId="63" borderId="0" xfId="33" applyNumberFormat="1" applyFont="1" applyFill="1" applyBorder="1" applyAlignment="1">
      <alignment horizontal="right" vertical="center"/>
    </xf>
    <xf numFmtId="0" fontId="2" fillId="63" borderId="69" xfId="33" applyNumberFormat="1" applyFont="1" applyFill="1" applyBorder="1" applyAlignment="1">
      <alignment horizontal="right" vertical="center"/>
    </xf>
    <xf numFmtId="0" fontId="2" fillId="63" borderId="45" xfId="33" applyNumberFormat="1" applyFont="1" applyFill="1" applyBorder="1" applyAlignment="1">
      <alignment horizontal="right" vertical="center"/>
    </xf>
    <xf numFmtId="0" fontId="2" fillId="63" borderId="14" xfId="33" applyNumberFormat="1" applyFont="1" applyFill="1" applyBorder="1" applyAlignment="1">
      <alignment horizontal="right" vertical="center"/>
    </xf>
    <xf numFmtId="0" fontId="2" fillId="63" borderId="52" xfId="33" applyNumberFormat="1" applyFont="1" applyFill="1" applyBorder="1" applyAlignment="1">
      <alignment horizontal="right" vertical="center"/>
    </xf>
    <xf numFmtId="207" fontId="2" fillId="63" borderId="10" xfId="33" applyNumberFormat="1" applyFont="1" applyFill="1" applyBorder="1" applyAlignment="1">
      <alignment horizontal="right" vertical="justify"/>
    </xf>
    <xf numFmtId="207" fontId="0" fillId="63" borderId="11" xfId="33" applyNumberFormat="1" applyFont="1" applyFill="1" applyBorder="1" applyAlignment="1">
      <alignment horizontal="right"/>
    </xf>
    <xf numFmtId="207" fontId="0" fillId="63" borderId="54" xfId="33" applyNumberFormat="1" applyFont="1" applyFill="1" applyBorder="1" applyAlignment="1">
      <alignment horizontal="right"/>
    </xf>
    <xf numFmtId="43" fontId="152" fillId="62" borderId="0" xfId="33" applyFont="1" applyFill="1" applyBorder="1" applyAlignment="1">
      <alignment horizontal="center"/>
    </xf>
    <xf numFmtId="43" fontId="152" fillId="62" borderId="69" xfId="33" applyFont="1" applyFill="1" applyBorder="1" applyAlignment="1">
      <alignment horizontal="center"/>
    </xf>
    <xf numFmtId="43" fontId="148" fillId="62" borderId="14" xfId="33" applyFont="1" applyFill="1" applyBorder="1" applyAlignment="1">
      <alignment horizontal="center"/>
    </xf>
    <xf numFmtId="43" fontId="148" fillId="62" borderId="52" xfId="33" applyFont="1" applyFill="1" applyBorder="1" applyAlignment="1">
      <alignment horizontal="center"/>
    </xf>
    <xf numFmtId="4" fontId="47" fillId="39" borderId="83" xfId="0" applyNumberFormat="1" applyFont="1" applyFill="1" applyBorder="1" applyAlignment="1">
      <alignment horizontal="center"/>
    </xf>
    <xf numFmtId="4" fontId="47" fillId="39" borderId="84" xfId="0" applyNumberFormat="1" applyFont="1" applyFill="1" applyBorder="1" applyAlignment="1">
      <alignment horizontal="center"/>
    </xf>
    <xf numFmtId="4" fontId="47" fillId="39" borderId="12" xfId="0" applyNumberFormat="1" applyFont="1" applyFill="1" applyBorder="1" applyAlignment="1">
      <alignment horizontal="center"/>
    </xf>
    <xf numFmtId="4" fontId="47" fillId="39" borderId="85" xfId="0" applyNumberFormat="1" applyFont="1" applyFill="1" applyBorder="1" applyAlignment="1">
      <alignment horizontal="center"/>
    </xf>
    <xf numFmtId="4" fontId="47" fillId="39" borderId="86" xfId="0" applyNumberFormat="1" applyFont="1" applyFill="1" applyBorder="1" applyAlignment="1">
      <alignment horizontal="center"/>
    </xf>
    <xf numFmtId="4" fontId="47" fillId="39" borderId="87" xfId="0" applyNumberFormat="1" applyFont="1" applyFill="1" applyBorder="1" applyAlignment="1">
      <alignment horizontal="center"/>
    </xf>
    <xf numFmtId="0" fontId="32" fillId="35" borderId="88" xfId="0" applyFont="1" applyFill="1" applyBorder="1" applyAlignment="1">
      <alignment horizontal="center" vertical="center"/>
    </xf>
    <xf numFmtId="0" fontId="32" fillId="35" borderId="89" xfId="0" applyFont="1" applyFill="1" applyBorder="1" applyAlignment="1">
      <alignment horizontal="center" vertical="center"/>
    </xf>
    <xf numFmtId="0" fontId="32" fillId="35" borderId="90" xfId="0" applyFont="1" applyFill="1" applyBorder="1" applyAlignment="1">
      <alignment horizontal="center" vertical="center"/>
    </xf>
    <xf numFmtId="0" fontId="32" fillId="35" borderId="91" xfId="0" applyFont="1" applyFill="1" applyBorder="1" applyAlignment="1">
      <alignment horizontal="center" vertical="center"/>
    </xf>
    <xf numFmtId="0" fontId="32" fillId="35" borderId="92" xfId="0" applyFont="1" applyFill="1" applyBorder="1" applyAlignment="1">
      <alignment horizontal="center" vertical="center"/>
    </xf>
    <xf numFmtId="0" fontId="32" fillId="35" borderId="93" xfId="0" applyFont="1" applyFill="1" applyBorder="1" applyAlignment="1">
      <alignment horizontal="center" vertical="center"/>
    </xf>
    <xf numFmtId="0" fontId="32" fillId="35" borderId="94" xfId="0" applyFont="1" applyFill="1" applyBorder="1" applyAlignment="1">
      <alignment horizontal="center" vertical="center"/>
    </xf>
    <xf numFmtId="0" fontId="32" fillId="35" borderId="95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2" fillId="0" borderId="0" xfId="33" applyFont="1" applyFill="1" applyBorder="1" applyAlignment="1">
      <alignment horizontal="center" vertical="center"/>
    </xf>
    <xf numFmtId="43" fontId="2" fillId="0" borderId="69" xfId="33" applyFont="1" applyFill="1" applyBorder="1" applyAlignment="1">
      <alignment horizontal="center" vertical="center"/>
    </xf>
    <xf numFmtId="43" fontId="16" fillId="53" borderId="11" xfId="33" applyFont="1" applyFill="1" applyBorder="1" applyAlignment="1">
      <alignment horizontal="center" vertical="center"/>
    </xf>
    <xf numFmtId="43" fontId="16" fillId="53" borderId="54" xfId="33" applyFont="1" applyFill="1" applyBorder="1" applyAlignment="1">
      <alignment horizontal="center" vertical="center"/>
    </xf>
    <xf numFmtId="43" fontId="7" fillId="58" borderId="14" xfId="33" applyFont="1" applyFill="1" applyBorder="1" applyAlignment="1">
      <alignment horizontal="center" vertical="center"/>
    </xf>
    <xf numFmtId="43" fontId="2" fillId="58" borderId="13" xfId="33" applyFont="1" applyFill="1" applyBorder="1" applyAlignment="1">
      <alignment horizontal="center" vertical="center"/>
    </xf>
    <xf numFmtId="43" fontId="2" fillId="58" borderId="0" xfId="33" applyFont="1" applyFill="1" applyBorder="1" applyAlignment="1">
      <alignment horizontal="center" vertical="center"/>
    </xf>
    <xf numFmtId="43" fontId="2" fillId="58" borderId="69" xfId="33" applyFont="1" applyFill="1" applyBorder="1" applyAlignment="1">
      <alignment horizontal="center" vertical="center"/>
    </xf>
    <xf numFmtId="43" fontId="2" fillId="58" borderId="10" xfId="33" applyFont="1" applyFill="1" applyBorder="1" applyAlignment="1">
      <alignment horizontal="center" vertical="center"/>
    </xf>
    <xf numFmtId="43" fontId="2" fillId="58" borderId="11" xfId="33" applyFont="1" applyFill="1" applyBorder="1" applyAlignment="1">
      <alignment horizontal="center" vertical="center"/>
    </xf>
    <xf numFmtId="43" fontId="2" fillId="58" borderId="54" xfId="33" applyFont="1" applyFill="1" applyBorder="1" applyAlignment="1">
      <alignment horizontal="center" vertical="center"/>
    </xf>
    <xf numFmtId="43" fontId="2" fillId="64" borderId="13" xfId="33" applyFont="1" applyFill="1" applyBorder="1" applyAlignment="1">
      <alignment horizontal="center" vertical="center"/>
    </xf>
    <xf numFmtId="43" fontId="2" fillId="64" borderId="0" xfId="33" applyFont="1" applyFill="1" applyBorder="1" applyAlignment="1">
      <alignment horizontal="center" vertical="center"/>
    </xf>
    <xf numFmtId="43" fontId="2" fillId="64" borderId="69" xfId="33" applyFont="1" applyFill="1" applyBorder="1" applyAlignment="1">
      <alignment horizontal="center" vertical="center"/>
    </xf>
    <xf numFmtId="43" fontId="2" fillId="63" borderId="58" xfId="33" applyFont="1" applyFill="1" applyBorder="1" applyAlignment="1">
      <alignment horizontal="center" vertical="center"/>
    </xf>
    <xf numFmtId="43" fontId="2" fillId="63" borderId="15" xfId="33" applyFont="1" applyFill="1" applyBorder="1" applyAlignment="1">
      <alignment horizontal="center" vertical="center"/>
    </xf>
    <xf numFmtId="43" fontId="2" fillId="63" borderId="59" xfId="33" applyFont="1" applyFill="1" applyBorder="1" applyAlignment="1">
      <alignment horizontal="center" vertical="center"/>
    </xf>
    <xf numFmtId="43" fontId="2" fillId="63" borderId="45" xfId="33" applyFont="1" applyFill="1" applyBorder="1" applyAlignment="1">
      <alignment horizontal="center" vertical="center"/>
    </xf>
    <xf numFmtId="43" fontId="2" fillId="63" borderId="14" xfId="33" applyFont="1" applyFill="1" applyBorder="1" applyAlignment="1">
      <alignment horizontal="center" vertical="center"/>
    </xf>
    <xf numFmtId="43" fontId="2" fillId="63" borderId="52" xfId="33" applyFont="1" applyFill="1" applyBorder="1" applyAlignment="1">
      <alignment horizontal="center" vertical="center"/>
    </xf>
    <xf numFmtId="0" fontId="2" fillId="64" borderId="13" xfId="33" applyNumberFormat="1" applyFont="1" applyFill="1" applyBorder="1" applyAlignment="1">
      <alignment horizontal="right" vertical="center"/>
    </xf>
    <xf numFmtId="0" fontId="2" fillId="64" borderId="0" xfId="33" applyNumberFormat="1" applyFont="1" applyFill="1" applyBorder="1" applyAlignment="1">
      <alignment horizontal="right" vertical="center"/>
    </xf>
    <xf numFmtId="0" fontId="2" fillId="64" borderId="69" xfId="33" applyNumberFormat="1" applyFont="1" applyFill="1" applyBorder="1" applyAlignment="1">
      <alignment horizontal="right" vertical="center"/>
    </xf>
    <xf numFmtId="0" fontId="2" fillId="64" borderId="10" xfId="33" applyNumberFormat="1" applyFont="1" applyFill="1" applyBorder="1" applyAlignment="1">
      <alignment horizontal="right" vertical="center"/>
    </xf>
    <xf numFmtId="0" fontId="2" fillId="64" borderId="11" xfId="33" applyNumberFormat="1" applyFont="1" applyFill="1" applyBorder="1" applyAlignment="1">
      <alignment horizontal="right" vertical="center"/>
    </xf>
    <xf numFmtId="0" fontId="2" fillId="64" borderId="54" xfId="33" applyNumberFormat="1" applyFont="1" applyFill="1" applyBorder="1" applyAlignment="1">
      <alignment horizontal="right" vertical="center"/>
    </xf>
    <xf numFmtId="43" fontId="2" fillId="56" borderId="0" xfId="33" applyFont="1" applyFill="1" applyBorder="1" applyAlignment="1">
      <alignment horizontal="center" vertical="center"/>
    </xf>
    <xf numFmtId="43" fontId="2" fillId="56" borderId="69" xfId="33" applyFont="1" applyFill="1" applyBorder="1" applyAlignment="1">
      <alignment horizontal="center" vertical="center"/>
    </xf>
    <xf numFmtId="43" fontId="2" fillId="64" borderId="10" xfId="33" applyFont="1" applyFill="1" applyBorder="1" applyAlignment="1">
      <alignment vertical="center"/>
    </xf>
    <xf numFmtId="43" fontId="2" fillId="64" borderId="11" xfId="33" applyFont="1" applyFill="1" applyBorder="1" applyAlignment="1">
      <alignment vertical="center"/>
    </xf>
    <xf numFmtId="43" fontId="2" fillId="64" borderId="54" xfId="33" applyFont="1" applyFill="1" applyBorder="1" applyAlignment="1">
      <alignment vertical="center"/>
    </xf>
    <xf numFmtId="43" fontId="7" fillId="42" borderId="11" xfId="33" applyFont="1" applyFill="1" applyBorder="1" applyAlignment="1">
      <alignment horizontal="center" vertical="center"/>
    </xf>
    <xf numFmtId="43" fontId="2" fillId="41" borderId="11" xfId="33" applyFont="1" applyFill="1" applyBorder="1" applyAlignment="1">
      <alignment horizontal="left" vertical="center"/>
    </xf>
    <xf numFmtId="43" fontId="2" fillId="41" borderId="46" xfId="33" applyFont="1" applyFill="1" applyBorder="1" applyAlignment="1">
      <alignment horizontal="left" vertical="center"/>
    </xf>
    <xf numFmtId="43" fontId="2" fillId="63" borderId="13" xfId="33" applyFont="1" applyFill="1" applyBorder="1" applyAlignment="1">
      <alignment horizontal="center" vertical="center"/>
    </xf>
    <xf numFmtId="43" fontId="2" fillId="63" borderId="0" xfId="33" applyFont="1" applyFill="1" applyBorder="1" applyAlignment="1">
      <alignment horizontal="center" vertical="center"/>
    </xf>
    <xf numFmtId="43" fontId="2" fillId="63" borderId="69" xfId="33" applyFont="1" applyFill="1" applyBorder="1" applyAlignment="1">
      <alignment horizontal="center" vertical="center"/>
    </xf>
    <xf numFmtId="43" fontId="2" fillId="63" borderId="10" xfId="33" applyFont="1" applyFill="1" applyBorder="1" applyAlignment="1">
      <alignment horizontal="center" vertical="center"/>
    </xf>
    <xf numFmtId="43" fontId="2" fillId="63" borderId="11" xfId="33" applyFont="1" applyFill="1" applyBorder="1" applyAlignment="1">
      <alignment horizontal="center" vertical="center"/>
    </xf>
    <xf numFmtId="43" fontId="2" fillId="63" borderId="54" xfId="33" applyFont="1" applyFill="1" applyBorder="1" applyAlignment="1">
      <alignment horizontal="center" vertical="center"/>
    </xf>
    <xf numFmtId="43" fontId="146" fillId="81" borderId="11" xfId="33" applyFont="1" applyFill="1" applyBorder="1" applyAlignment="1">
      <alignment horizontal="center"/>
    </xf>
    <xf numFmtId="43" fontId="146" fillId="81" borderId="54" xfId="33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" fillId="63" borderId="58" xfId="33" applyNumberFormat="1" applyFont="1" applyFill="1" applyBorder="1" applyAlignment="1">
      <alignment horizontal="right" vertical="center"/>
    </xf>
    <xf numFmtId="0" fontId="2" fillId="63" borderId="15" xfId="33" applyNumberFormat="1" applyFont="1" applyFill="1" applyBorder="1" applyAlignment="1">
      <alignment horizontal="right" vertical="center"/>
    </xf>
    <xf numFmtId="0" fontId="2" fillId="63" borderId="59" xfId="33" applyNumberFormat="1" applyFont="1" applyFill="1" applyBorder="1" applyAlignment="1">
      <alignment horizontal="right" vertical="center"/>
    </xf>
    <xf numFmtId="0" fontId="52" fillId="82" borderId="53" xfId="0" applyFont="1" applyFill="1" applyBorder="1" applyAlignment="1">
      <alignment horizontal="center" vertical="top"/>
    </xf>
    <xf numFmtId="0" fontId="52" fillId="82" borderId="11" xfId="0" applyFont="1" applyFill="1" applyBorder="1" applyAlignment="1">
      <alignment horizontal="center" vertical="top"/>
    </xf>
    <xf numFmtId="0" fontId="52" fillId="82" borderId="46" xfId="0" applyFont="1" applyFill="1" applyBorder="1" applyAlignment="1">
      <alignment horizontal="center" vertical="top"/>
    </xf>
    <xf numFmtId="0" fontId="1" fillId="65" borderId="15" xfId="0" applyFont="1" applyFill="1" applyBorder="1" applyAlignment="1">
      <alignment horizontal="center"/>
    </xf>
    <xf numFmtId="43" fontId="153" fillId="58" borderId="13" xfId="33" applyFont="1" applyFill="1" applyBorder="1" applyAlignment="1">
      <alignment horizontal="center" vertical="center"/>
    </xf>
    <xf numFmtId="43" fontId="153" fillId="58" borderId="0" xfId="33" applyFont="1" applyFill="1" applyBorder="1" applyAlignment="1">
      <alignment horizontal="center" vertical="center"/>
    </xf>
    <xf numFmtId="43" fontId="153" fillId="58" borderId="35" xfId="33" applyFont="1" applyFill="1" applyBorder="1" applyAlignment="1">
      <alignment horizontal="center" vertical="center"/>
    </xf>
    <xf numFmtId="43" fontId="148" fillId="62" borderId="15" xfId="33" applyFont="1" applyFill="1" applyBorder="1" applyAlignment="1">
      <alignment horizontal="center"/>
    </xf>
    <xf numFmtId="43" fontId="148" fillId="62" borderId="59" xfId="33" applyFont="1" applyFill="1" applyBorder="1" applyAlignment="1">
      <alignment horizontal="center"/>
    </xf>
    <xf numFmtId="0" fontId="1" fillId="65" borderId="0" xfId="0" applyFont="1" applyFill="1" applyBorder="1" applyAlignment="1">
      <alignment horizontal="center"/>
    </xf>
    <xf numFmtId="0" fontId="146" fillId="59" borderId="15" xfId="0" applyFont="1" applyFill="1" applyBorder="1" applyAlignment="1">
      <alignment horizontal="center"/>
    </xf>
    <xf numFmtId="43" fontId="153" fillId="58" borderId="45" xfId="33" applyFont="1" applyFill="1" applyBorder="1" applyAlignment="1">
      <alignment horizontal="center" vertical="center"/>
    </xf>
    <xf numFmtId="43" fontId="153" fillId="58" borderId="14" xfId="33" applyFont="1" applyFill="1" applyBorder="1" applyAlignment="1">
      <alignment horizontal="center" vertical="center"/>
    </xf>
    <xf numFmtId="43" fontId="153" fillId="58" borderId="44" xfId="33" applyFont="1" applyFill="1" applyBorder="1" applyAlignment="1">
      <alignment horizontal="center" vertical="center"/>
    </xf>
    <xf numFmtId="0" fontId="2" fillId="58" borderId="11" xfId="0" applyFont="1" applyFill="1" applyBorder="1" applyAlignment="1">
      <alignment horizontal="center" vertical="center"/>
    </xf>
    <xf numFmtId="0" fontId="2" fillId="58" borderId="15" xfId="0" applyFont="1" applyFill="1" applyBorder="1" applyAlignment="1">
      <alignment horizontal="center" vertical="center"/>
    </xf>
    <xf numFmtId="0" fontId="2" fillId="58" borderId="14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/>
    </xf>
    <xf numFmtId="43" fontId="146" fillId="81" borderId="0" xfId="33" applyFont="1" applyFill="1" applyBorder="1" applyAlignment="1">
      <alignment horizontal="center"/>
    </xf>
    <xf numFmtId="43" fontId="146" fillId="81" borderId="69" xfId="33" applyFont="1" applyFill="1" applyBorder="1" applyAlignment="1">
      <alignment horizontal="center"/>
    </xf>
    <xf numFmtId="0" fontId="31" fillId="39" borderId="96" xfId="0" applyFont="1" applyFill="1" applyBorder="1" applyAlignment="1">
      <alignment horizontal="center" vertical="center"/>
    </xf>
    <xf numFmtId="0" fontId="31" fillId="39" borderId="47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46" xfId="0" applyFont="1" applyFill="1" applyBorder="1" applyAlignment="1">
      <alignment horizontal="center"/>
    </xf>
    <xf numFmtId="0" fontId="12" fillId="50" borderId="10" xfId="0" applyFont="1" applyFill="1" applyBorder="1" applyAlignment="1">
      <alignment horizontal="center"/>
    </xf>
    <xf numFmtId="0" fontId="12" fillId="50" borderId="11" xfId="0" applyFont="1" applyFill="1" applyBorder="1" applyAlignment="1">
      <alignment horizontal="center"/>
    </xf>
    <xf numFmtId="0" fontId="12" fillId="50" borderId="46" xfId="0" applyFont="1" applyFill="1" applyBorder="1" applyAlignment="1">
      <alignment horizontal="center"/>
    </xf>
    <xf numFmtId="0" fontId="54" fillId="77" borderId="47" xfId="0" applyFont="1" applyFill="1" applyBorder="1" applyAlignment="1">
      <alignment horizontal="center" vertical="top"/>
    </xf>
    <xf numFmtId="0" fontId="54" fillId="77" borderId="48" xfId="0" applyFont="1" applyFill="1" applyBorder="1" applyAlignment="1">
      <alignment horizontal="center" vertical="top"/>
    </xf>
    <xf numFmtId="0" fontId="4" fillId="62" borderId="58" xfId="0" applyFont="1" applyFill="1" applyBorder="1" applyAlignment="1">
      <alignment horizontal="center"/>
    </xf>
    <xf numFmtId="0" fontId="4" fillId="62" borderId="15" xfId="0" applyFont="1" applyFill="1" applyBorder="1" applyAlignment="1">
      <alignment horizontal="center"/>
    </xf>
    <xf numFmtId="0" fontId="4" fillId="62" borderId="11" xfId="0" applyFont="1" applyFill="1" applyBorder="1" applyAlignment="1">
      <alignment horizontal="center"/>
    </xf>
    <xf numFmtId="0" fontId="4" fillId="62" borderId="54" xfId="0" applyFont="1" applyFill="1" applyBorder="1" applyAlignment="1">
      <alignment horizontal="center"/>
    </xf>
    <xf numFmtId="43" fontId="154" fillId="83" borderId="14" xfId="33" applyFont="1" applyFill="1" applyBorder="1" applyAlignment="1">
      <alignment horizontal="center"/>
    </xf>
    <xf numFmtId="43" fontId="154" fillId="83" borderId="52" xfId="33" applyFont="1" applyFill="1" applyBorder="1" applyAlignment="1">
      <alignment horizontal="center"/>
    </xf>
    <xf numFmtId="0" fontId="148" fillId="62" borderId="15" xfId="0" applyFont="1" applyFill="1" applyBorder="1" applyAlignment="1">
      <alignment horizontal="center"/>
    </xf>
    <xf numFmtId="0" fontId="148" fillId="62" borderId="43" xfId="0" applyFont="1" applyFill="1" applyBorder="1" applyAlignment="1">
      <alignment horizontal="center"/>
    </xf>
    <xf numFmtId="0" fontId="148" fillId="62" borderId="0" xfId="0" applyFont="1" applyFill="1" applyBorder="1" applyAlignment="1">
      <alignment horizontal="center"/>
    </xf>
    <xf numFmtId="0" fontId="148" fillId="62" borderId="35" xfId="0" applyFont="1" applyFill="1" applyBorder="1" applyAlignment="1">
      <alignment horizontal="center"/>
    </xf>
    <xf numFmtId="0" fontId="1" fillId="18" borderId="14" xfId="0" applyFont="1" applyFill="1" applyBorder="1" applyAlignment="1">
      <alignment horizontal="center"/>
    </xf>
    <xf numFmtId="0" fontId="1" fillId="18" borderId="15" xfId="0" applyFont="1" applyFill="1" applyBorder="1" applyAlignment="1">
      <alignment horizontal="center"/>
    </xf>
    <xf numFmtId="3" fontId="52" fillId="64" borderId="13" xfId="33" applyNumberFormat="1" applyFont="1" applyFill="1" applyBorder="1" applyAlignment="1">
      <alignment horizontal="center"/>
    </xf>
    <xf numFmtId="3" fontId="52" fillId="64" borderId="0" xfId="33" applyNumberFormat="1" applyFont="1" applyFill="1" applyBorder="1" applyAlignment="1">
      <alignment horizontal="center"/>
    </xf>
    <xf numFmtId="3" fontId="52" fillId="64" borderId="35" xfId="33" applyNumberFormat="1" applyFont="1" applyFill="1" applyBorder="1" applyAlignment="1">
      <alignment horizontal="center"/>
    </xf>
    <xf numFmtId="3" fontId="52" fillId="64" borderId="45" xfId="33" applyNumberFormat="1" applyFont="1" applyFill="1" applyBorder="1" applyAlignment="1">
      <alignment horizontal="center"/>
    </xf>
    <xf numFmtId="3" fontId="52" fillId="64" borderId="14" xfId="33" applyNumberFormat="1" applyFont="1" applyFill="1" applyBorder="1" applyAlignment="1">
      <alignment horizontal="center"/>
    </xf>
    <xf numFmtId="3" fontId="52" fillId="64" borderId="44" xfId="33" applyNumberFormat="1" applyFont="1" applyFill="1" applyBorder="1" applyAlignment="1">
      <alignment horizontal="center"/>
    </xf>
    <xf numFmtId="0" fontId="53" fillId="63" borderId="10" xfId="0" applyFont="1" applyFill="1" applyBorder="1" applyAlignment="1">
      <alignment horizontal="center" vertical="center"/>
    </xf>
    <xf numFmtId="0" fontId="53" fillId="63" borderId="15" xfId="0" applyFont="1" applyFill="1" applyBorder="1" applyAlignment="1">
      <alignment horizontal="center" vertical="center"/>
    </xf>
    <xf numFmtId="0" fontId="146" fillId="59" borderId="0" xfId="0" applyFont="1" applyFill="1" applyBorder="1" applyAlignment="1">
      <alignment horizontal="center"/>
    </xf>
    <xf numFmtId="0" fontId="148" fillId="62" borderId="14" xfId="0" applyFont="1" applyFill="1" applyBorder="1" applyAlignment="1">
      <alignment horizontal="center"/>
    </xf>
    <xf numFmtId="0" fontId="148" fillId="62" borderId="44" xfId="0" applyFont="1" applyFill="1" applyBorder="1" applyAlignment="1">
      <alignment horizontal="center"/>
    </xf>
    <xf numFmtId="3" fontId="52" fillId="64" borderId="58" xfId="33" applyNumberFormat="1" applyFont="1" applyFill="1" applyBorder="1" applyAlignment="1">
      <alignment horizontal="center"/>
    </xf>
    <xf numFmtId="3" fontId="52" fillId="64" borderId="15" xfId="33" applyNumberFormat="1" applyFont="1" applyFill="1" applyBorder="1" applyAlignment="1">
      <alignment horizontal="center"/>
    </xf>
    <xf numFmtId="3" fontId="52" fillId="64" borderId="43" xfId="33" applyNumberFormat="1" applyFont="1" applyFill="1" applyBorder="1" applyAlignment="1">
      <alignment horizontal="center"/>
    </xf>
    <xf numFmtId="0" fontId="148" fillId="62" borderId="11" xfId="0" applyFont="1" applyFill="1" applyBorder="1" applyAlignment="1">
      <alignment horizontal="center"/>
    </xf>
    <xf numFmtId="43" fontId="148" fillId="62" borderId="10" xfId="33" applyFont="1" applyFill="1" applyBorder="1" applyAlignment="1">
      <alignment horizontal="center"/>
    </xf>
    <xf numFmtId="43" fontId="148" fillId="62" borderId="11" xfId="33" applyFont="1" applyFill="1" applyBorder="1" applyAlignment="1">
      <alignment horizontal="center"/>
    </xf>
    <xf numFmtId="43" fontId="148" fillId="62" borderId="54" xfId="33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13" borderId="46" xfId="0" applyFont="1" applyFill="1" applyBorder="1" applyAlignment="1">
      <alignment horizontal="center"/>
    </xf>
    <xf numFmtId="3" fontId="52" fillId="64" borderId="10" xfId="33" applyNumberFormat="1" applyFont="1" applyFill="1" applyBorder="1" applyAlignment="1">
      <alignment horizontal="center"/>
    </xf>
    <xf numFmtId="3" fontId="52" fillId="64" borderId="11" xfId="33" applyNumberFormat="1" applyFont="1" applyFill="1" applyBorder="1" applyAlignment="1">
      <alignment horizontal="center"/>
    </xf>
    <xf numFmtId="43" fontId="153" fillId="58" borderId="58" xfId="33" applyFont="1" applyFill="1" applyBorder="1" applyAlignment="1">
      <alignment horizontal="center" vertical="center"/>
    </xf>
    <xf numFmtId="43" fontId="153" fillId="58" borderId="15" xfId="33" applyFont="1" applyFill="1" applyBorder="1" applyAlignment="1">
      <alignment horizontal="center" vertical="center"/>
    </xf>
    <xf numFmtId="43" fontId="153" fillId="58" borderId="43" xfId="33" applyFont="1" applyFill="1" applyBorder="1" applyAlignment="1">
      <alignment horizontal="center" vertical="center"/>
    </xf>
    <xf numFmtId="0" fontId="1" fillId="52" borderId="50" xfId="0" applyFont="1" applyFill="1" applyBorder="1" applyAlignment="1">
      <alignment vertical="center"/>
    </xf>
    <xf numFmtId="0" fontId="1" fillId="52" borderId="0" xfId="0" applyFont="1" applyFill="1" applyBorder="1" applyAlignment="1">
      <alignment vertical="center"/>
    </xf>
    <xf numFmtId="0" fontId="2" fillId="18" borderId="50" xfId="0" applyFont="1" applyFill="1" applyBorder="1" applyAlignment="1">
      <alignment horizontal="left" vertical="center"/>
    </xf>
    <xf numFmtId="0" fontId="2" fillId="18" borderId="0" xfId="0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46" xfId="0" applyFont="1" applyFill="1" applyBorder="1" applyAlignment="1">
      <alignment horizontal="center"/>
    </xf>
    <xf numFmtId="0" fontId="32" fillId="39" borderId="55" xfId="0" applyFont="1" applyFill="1" applyBorder="1" applyAlignment="1">
      <alignment horizontal="center" vertical="top"/>
    </xf>
    <xf numFmtId="0" fontId="32" fillId="39" borderId="56" xfId="0" applyFont="1" applyFill="1" applyBorder="1" applyAlignment="1">
      <alignment horizontal="center" vertical="top"/>
    </xf>
    <xf numFmtId="0" fontId="32" fillId="39" borderId="57" xfId="0" applyFont="1" applyFill="1" applyBorder="1" applyAlignment="1">
      <alignment horizontal="center" vertical="top"/>
    </xf>
    <xf numFmtId="43" fontId="2" fillId="63" borderId="97" xfId="33" applyFont="1" applyFill="1" applyBorder="1" applyAlignment="1">
      <alignment horizontal="center" vertical="center"/>
    </xf>
    <xf numFmtId="43" fontId="2" fillId="63" borderId="98" xfId="33" applyFont="1" applyFill="1" applyBorder="1" applyAlignment="1">
      <alignment horizontal="center" vertical="center"/>
    </xf>
    <xf numFmtId="43" fontId="2" fillId="63" borderId="36" xfId="33" applyFont="1" applyFill="1" applyBorder="1" applyAlignment="1">
      <alignment horizontal="center" vertical="center"/>
    </xf>
    <xf numFmtId="43" fontId="2" fillId="63" borderId="99" xfId="33" applyFont="1" applyFill="1" applyBorder="1" applyAlignment="1">
      <alignment horizontal="center" vertical="center"/>
    </xf>
    <xf numFmtId="43" fontId="2" fillId="63" borderId="100" xfId="33" applyFont="1" applyFill="1" applyBorder="1" applyAlignment="1">
      <alignment horizontal="center" vertical="center"/>
    </xf>
    <xf numFmtId="43" fontId="2" fillId="63" borderId="38" xfId="33" applyFont="1" applyFill="1" applyBorder="1" applyAlignment="1">
      <alignment horizontal="center" vertical="center"/>
    </xf>
    <xf numFmtId="43" fontId="2" fillId="63" borderId="101" xfId="33" applyFont="1" applyFill="1" applyBorder="1" applyAlignment="1">
      <alignment horizontal="center" vertical="center"/>
    </xf>
    <xf numFmtId="0" fontId="1" fillId="54" borderId="50" xfId="0" applyFont="1" applyFill="1" applyBorder="1" applyAlignment="1">
      <alignment horizontal="left" vertical="center"/>
    </xf>
    <xf numFmtId="0" fontId="1" fillId="54" borderId="0" xfId="0" applyFont="1" applyFill="1" applyBorder="1" applyAlignment="1">
      <alignment horizontal="left" vertical="center"/>
    </xf>
    <xf numFmtId="0" fontId="1" fillId="54" borderId="81" xfId="0" applyFont="1" applyFill="1" applyBorder="1" applyAlignment="1">
      <alignment horizontal="left" vertical="center"/>
    </xf>
    <xf numFmtId="0" fontId="1" fillId="54" borderId="38" xfId="0" applyFont="1" applyFill="1" applyBorder="1" applyAlignment="1">
      <alignment horizontal="left" vertical="center"/>
    </xf>
    <xf numFmtId="0" fontId="1" fillId="51" borderId="80" xfId="0" applyFont="1" applyFill="1" applyBorder="1" applyAlignment="1">
      <alignment horizontal="left" vertical="center"/>
    </xf>
    <xf numFmtId="0" fontId="1" fillId="51" borderId="36" xfId="0" applyFont="1" applyFill="1" applyBorder="1" applyAlignment="1">
      <alignment horizontal="left" vertical="center"/>
    </xf>
    <xf numFmtId="0" fontId="1" fillId="51" borderId="81" xfId="0" applyFont="1" applyFill="1" applyBorder="1" applyAlignment="1">
      <alignment horizontal="left" vertical="center"/>
    </xf>
    <xf numFmtId="0" fontId="1" fillId="51" borderId="38" xfId="0" applyFont="1" applyFill="1" applyBorder="1" applyAlignment="1">
      <alignment horizontal="left" vertical="center"/>
    </xf>
    <xf numFmtId="0" fontId="2" fillId="63" borderId="58" xfId="33" applyNumberFormat="1" applyFont="1" applyFill="1" applyBorder="1" applyAlignment="1">
      <alignment horizontal="center" vertical="center"/>
    </xf>
    <xf numFmtId="0" fontId="2" fillId="63" borderId="15" xfId="33" applyNumberFormat="1" applyFont="1" applyFill="1" applyBorder="1" applyAlignment="1">
      <alignment horizontal="center" vertical="center"/>
    </xf>
    <xf numFmtId="0" fontId="2" fillId="63" borderId="59" xfId="33" applyNumberFormat="1" applyFont="1" applyFill="1" applyBorder="1" applyAlignment="1">
      <alignment horizontal="center" vertical="center"/>
    </xf>
    <xf numFmtId="0" fontId="2" fillId="63" borderId="45" xfId="33" applyNumberFormat="1" applyFont="1" applyFill="1" applyBorder="1" applyAlignment="1">
      <alignment horizontal="center" vertical="center"/>
    </xf>
    <xf numFmtId="0" fontId="2" fillId="63" borderId="14" xfId="33" applyNumberFormat="1" applyFont="1" applyFill="1" applyBorder="1" applyAlignment="1">
      <alignment horizontal="center" vertical="center"/>
    </xf>
    <xf numFmtId="0" fontId="2" fillId="63" borderId="52" xfId="33" applyNumberFormat="1" applyFont="1" applyFill="1" applyBorder="1" applyAlignment="1">
      <alignment horizontal="center" vertical="center"/>
    </xf>
    <xf numFmtId="0" fontId="4" fillId="56" borderId="51" xfId="0" applyFont="1" applyFill="1" applyBorder="1" applyAlignment="1">
      <alignment horizontal="center" vertical="center"/>
    </xf>
    <xf numFmtId="0" fontId="4" fillId="56" borderId="14" xfId="0" applyFont="1" applyFill="1" applyBorder="1" applyAlignment="1">
      <alignment horizontal="center" vertical="center"/>
    </xf>
    <xf numFmtId="0" fontId="4" fillId="56" borderId="0" xfId="0" applyFont="1" applyFill="1" applyBorder="1" applyAlignment="1">
      <alignment horizontal="center" vertical="center"/>
    </xf>
    <xf numFmtId="0" fontId="4" fillId="56" borderId="69" xfId="0" applyFont="1" applyFill="1" applyBorder="1" applyAlignment="1">
      <alignment horizontal="center" vertical="center"/>
    </xf>
    <xf numFmtId="0" fontId="3" fillId="79" borderId="49" xfId="0" applyFont="1" applyFill="1" applyBorder="1" applyAlignment="1">
      <alignment horizontal="left" vertical="center"/>
    </xf>
    <xf numFmtId="0" fontId="3" fillId="79" borderId="15" xfId="0" applyFont="1" applyFill="1" applyBorder="1" applyAlignment="1">
      <alignment horizontal="left" vertical="center"/>
    </xf>
    <xf numFmtId="0" fontId="3" fillId="79" borderId="51" xfId="0" applyFont="1" applyFill="1" applyBorder="1" applyAlignment="1">
      <alignment horizontal="left" vertical="center"/>
    </xf>
    <xf numFmtId="0" fontId="3" fillId="79" borderId="14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29" fillId="61" borderId="102" xfId="0" applyFont="1" applyFill="1" applyBorder="1" applyAlignment="1">
      <alignment horizontal="center"/>
    </xf>
    <xf numFmtId="0" fontId="29" fillId="61" borderId="103" xfId="0" applyFont="1" applyFill="1" applyBorder="1" applyAlignment="1">
      <alignment horizontal="center"/>
    </xf>
    <xf numFmtId="0" fontId="24" fillId="61" borderId="103" xfId="0" applyFont="1" applyFill="1" applyBorder="1" applyAlignment="1">
      <alignment horizontal="center"/>
    </xf>
    <xf numFmtId="0" fontId="24" fillId="61" borderId="104" xfId="0" applyFont="1" applyFill="1" applyBorder="1" applyAlignment="1">
      <alignment horizontal="center"/>
    </xf>
    <xf numFmtId="0" fontId="2" fillId="63" borderId="13" xfId="33" applyNumberFormat="1" applyFont="1" applyFill="1" applyBorder="1" applyAlignment="1">
      <alignment horizontal="center" vertical="center"/>
    </xf>
    <xf numFmtId="0" fontId="2" fillId="63" borderId="0" xfId="33" applyNumberFormat="1" applyFont="1" applyFill="1" applyBorder="1" applyAlignment="1">
      <alignment horizontal="center" vertical="center"/>
    </xf>
    <xf numFmtId="0" fontId="2" fillId="63" borderId="69" xfId="33" applyNumberFormat="1" applyFont="1" applyFill="1" applyBorder="1" applyAlignment="1">
      <alignment horizontal="center" vertical="center"/>
    </xf>
    <xf numFmtId="43" fontId="2" fillId="79" borderId="58" xfId="33" applyFont="1" applyFill="1" applyBorder="1" applyAlignment="1">
      <alignment horizontal="center" vertical="center"/>
    </xf>
    <xf numFmtId="43" fontId="2" fillId="79" borderId="15" xfId="33" applyFont="1" applyFill="1" applyBorder="1" applyAlignment="1">
      <alignment horizontal="center" vertical="center"/>
    </xf>
    <xf numFmtId="43" fontId="2" fillId="79" borderId="59" xfId="33" applyFont="1" applyFill="1" applyBorder="1" applyAlignment="1">
      <alignment horizontal="center" vertical="center"/>
    </xf>
    <xf numFmtId="43" fontId="2" fillId="79" borderId="45" xfId="33" applyFont="1" applyFill="1" applyBorder="1" applyAlignment="1">
      <alignment horizontal="center" vertical="center"/>
    </xf>
    <xf numFmtId="43" fontId="2" fillId="79" borderId="14" xfId="33" applyFont="1" applyFill="1" applyBorder="1" applyAlignment="1">
      <alignment horizontal="center" vertical="center"/>
    </xf>
    <xf numFmtId="43" fontId="2" fillId="79" borderId="52" xfId="33" applyFont="1" applyFill="1" applyBorder="1" applyAlignment="1">
      <alignment horizontal="center" vertical="center"/>
    </xf>
    <xf numFmtId="43" fontId="2" fillId="64" borderId="10" xfId="33" applyFont="1" applyFill="1" applyBorder="1" applyAlignment="1">
      <alignment horizontal="center" vertical="center"/>
    </xf>
    <xf numFmtId="43" fontId="2" fillId="64" borderId="11" xfId="33" applyFont="1" applyFill="1" applyBorder="1" applyAlignment="1">
      <alignment horizontal="center" vertical="center"/>
    </xf>
    <xf numFmtId="43" fontId="2" fillId="64" borderId="54" xfId="33" applyFont="1" applyFill="1" applyBorder="1" applyAlignment="1">
      <alignment horizontal="center" vertical="center"/>
    </xf>
    <xf numFmtId="0" fontId="1" fillId="43" borderId="15" xfId="0" applyFont="1" applyFill="1" applyBorder="1" applyAlignment="1">
      <alignment horizontal="center" vertical="center"/>
    </xf>
    <xf numFmtId="0" fontId="1" fillId="43" borderId="14" xfId="0" applyFont="1" applyFill="1" applyBorder="1" applyAlignment="1">
      <alignment horizontal="center" vertical="center"/>
    </xf>
    <xf numFmtId="0" fontId="1" fillId="43" borderId="0" xfId="0" applyFont="1" applyFill="1" applyBorder="1" applyAlignment="1">
      <alignment horizontal="center" vertical="center"/>
    </xf>
    <xf numFmtId="43" fontId="16" fillId="77" borderId="58" xfId="33" applyFont="1" applyFill="1" applyBorder="1" applyAlignment="1">
      <alignment horizontal="right" vertical="center"/>
    </xf>
    <xf numFmtId="43" fontId="16" fillId="77" borderId="15" xfId="33" applyFont="1" applyFill="1" applyBorder="1" applyAlignment="1">
      <alignment horizontal="right" vertical="center"/>
    </xf>
    <xf numFmtId="43" fontId="16" fillId="77" borderId="59" xfId="33" applyFont="1" applyFill="1" applyBorder="1" applyAlignment="1">
      <alignment horizontal="right" vertical="center"/>
    </xf>
    <xf numFmtId="43" fontId="16" fillId="77" borderId="45" xfId="33" applyFont="1" applyFill="1" applyBorder="1" applyAlignment="1">
      <alignment horizontal="right" vertical="center"/>
    </xf>
    <xf numFmtId="43" fontId="16" fillId="77" borderId="14" xfId="33" applyFont="1" applyFill="1" applyBorder="1" applyAlignment="1">
      <alignment horizontal="right" vertical="center"/>
    </xf>
    <xf numFmtId="43" fontId="16" fillId="77" borderId="52" xfId="33" applyFont="1" applyFill="1" applyBorder="1" applyAlignment="1">
      <alignment horizontal="right" vertical="center"/>
    </xf>
    <xf numFmtId="0" fontId="7" fillId="34" borderId="49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7" fillId="34" borderId="43" xfId="0" applyFont="1" applyFill="1" applyBorder="1" applyAlignment="1">
      <alignment horizontal="left" vertical="center"/>
    </xf>
    <xf numFmtId="0" fontId="1" fillId="65" borderId="14" xfId="0" applyFont="1" applyFill="1" applyBorder="1" applyAlignment="1">
      <alignment horizontal="center"/>
    </xf>
    <xf numFmtId="0" fontId="1" fillId="65" borderId="44" xfId="0" applyFont="1" applyFill="1" applyBorder="1" applyAlignment="1">
      <alignment horizontal="center"/>
    </xf>
    <xf numFmtId="0" fontId="5" fillId="0" borderId="33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5" fillId="0" borderId="10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35" fillId="0" borderId="33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10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37" fillId="0" borderId="33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43" fontId="2" fillId="51" borderId="0" xfId="33" applyFont="1" applyFill="1" applyBorder="1" applyAlignment="1">
      <alignment horizontal="center" vertical="center"/>
    </xf>
    <xf numFmtId="43" fontId="2" fillId="61" borderId="0" xfId="33" applyFont="1" applyFill="1" applyBorder="1" applyAlignment="1">
      <alignment horizontal="center" vertical="center"/>
    </xf>
    <xf numFmtId="43" fontId="2" fillId="78" borderId="0" xfId="33" applyFont="1" applyFill="1" applyBorder="1" applyAlignment="1">
      <alignment horizontal="center" vertical="center"/>
    </xf>
    <xf numFmtId="0" fontId="1" fillId="83" borderId="93" xfId="0" applyFont="1" applyFill="1" applyBorder="1" applyAlignment="1">
      <alignment horizontal="center" vertical="center"/>
    </xf>
    <xf numFmtId="0" fontId="1" fillId="83" borderId="94" xfId="0" applyFont="1" applyFill="1" applyBorder="1" applyAlignment="1">
      <alignment horizontal="center" vertical="center"/>
    </xf>
    <xf numFmtId="0" fontId="1" fillId="83" borderId="107" xfId="0" applyFont="1" applyFill="1" applyBorder="1" applyAlignment="1">
      <alignment horizontal="center" vertical="center"/>
    </xf>
    <xf numFmtId="0" fontId="51" fillId="75" borderId="45" xfId="0" applyFont="1" applyFill="1" applyBorder="1" applyAlignment="1">
      <alignment horizontal="center" vertical="top"/>
    </xf>
    <xf numFmtId="0" fontId="51" fillId="75" borderId="14" xfId="0" applyFont="1" applyFill="1" applyBorder="1" applyAlignment="1">
      <alignment horizontal="center" vertical="top"/>
    </xf>
    <xf numFmtId="0" fontId="51" fillId="75" borderId="44" xfId="0" applyFont="1" applyFill="1" applyBorder="1" applyAlignment="1">
      <alignment horizontal="center" vertical="top"/>
    </xf>
    <xf numFmtId="0" fontId="53" fillId="83" borderId="0" xfId="0" applyFont="1" applyFill="1" applyBorder="1" applyAlignment="1">
      <alignment horizontal="center" vertical="center"/>
    </xf>
    <xf numFmtId="0" fontId="53" fillId="83" borderId="108" xfId="0" applyFont="1" applyFill="1" applyBorder="1" applyAlignment="1">
      <alignment horizontal="center" vertical="center"/>
    </xf>
    <xf numFmtId="0" fontId="53" fillId="83" borderId="109" xfId="0" applyFont="1" applyFill="1" applyBorder="1" applyAlignment="1">
      <alignment horizontal="center" vertical="center"/>
    </xf>
    <xf numFmtId="0" fontId="53" fillId="51" borderId="0" xfId="0" applyFont="1" applyFill="1" applyAlignment="1">
      <alignment horizontal="center" vertical="center"/>
    </xf>
    <xf numFmtId="0" fontId="1" fillId="51" borderId="0" xfId="0" applyFont="1" applyFill="1" applyAlignment="1">
      <alignment horizontal="center" vertical="center"/>
    </xf>
    <xf numFmtId="0" fontId="51" fillId="75" borderId="58" xfId="0" applyFont="1" applyFill="1" applyBorder="1" applyAlignment="1">
      <alignment horizontal="right" vertical="top"/>
    </xf>
    <xf numFmtId="0" fontId="51" fillId="75" borderId="15" xfId="0" applyFont="1" applyFill="1" applyBorder="1" applyAlignment="1">
      <alignment horizontal="right" vertical="top"/>
    </xf>
    <xf numFmtId="0" fontId="51" fillId="75" borderId="43" xfId="0" applyFont="1" applyFill="1" applyBorder="1" applyAlignment="1">
      <alignment horizontal="right" vertical="top"/>
    </xf>
    <xf numFmtId="43" fontId="2" fillId="16" borderId="0" xfId="0" applyNumberFormat="1" applyFont="1" applyFill="1" applyBorder="1" applyAlignment="1">
      <alignment horizontal="center" vertical="center"/>
    </xf>
    <xf numFmtId="43" fontId="2" fillId="10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43" fontId="2" fillId="34" borderId="0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194" fontId="3" fillId="16" borderId="0" xfId="0" applyNumberFormat="1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/>
    </xf>
    <xf numFmtId="194" fontId="3" fillId="10" borderId="0" xfId="0" applyNumberFormat="1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211" fontId="2" fillId="84" borderId="0" xfId="0" applyNumberFormat="1" applyFont="1" applyFill="1" applyBorder="1" applyAlignment="1">
      <alignment horizontal="center" vertical="center"/>
    </xf>
    <xf numFmtId="43" fontId="48" fillId="66" borderId="11" xfId="33" applyFont="1" applyFill="1" applyBorder="1" applyAlignment="1">
      <alignment horizontal="center" vertical="center"/>
    </xf>
    <xf numFmtId="43" fontId="2" fillId="71" borderId="0" xfId="33" applyFont="1" applyFill="1" applyBorder="1" applyAlignment="1">
      <alignment horizontal="center" vertical="center"/>
    </xf>
    <xf numFmtId="43" fontId="2" fillId="71" borderId="13" xfId="33" applyFont="1" applyFill="1" applyBorder="1" applyAlignment="1">
      <alignment horizontal="center" vertical="center"/>
    </xf>
    <xf numFmtId="43" fontId="2" fillId="71" borderId="35" xfId="33" applyFont="1" applyFill="1" applyBorder="1" applyAlignment="1">
      <alignment horizontal="center" vertical="center"/>
    </xf>
    <xf numFmtId="43" fontId="2" fillId="52" borderId="14" xfId="33" applyFont="1" applyFill="1" applyBorder="1" applyAlignment="1">
      <alignment horizontal="center" vertical="center"/>
    </xf>
    <xf numFmtId="43" fontId="2" fillId="55" borderId="40" xfId="33" applyFont="1" applyFill="1" applyBorder="1" applyAlignment="1">
      <alignment horizontal="center" vertical="center"/>
    </xf>
    <xf numFmtId="43" fontId="2" fillId="55" borderId="41" xfId="33" applyFont="1" applyFill="1" applyBorder="1" applyAlignment="1">
      <alignment horizontal="center" vertical="center"/>
    </xf>
    <xf numFmtId="43" fontId="2" fillId="55" borderId="42" xfId="33" applyFont="1" applyFill="1" applyBorder="1" applyAlignment="1">
      <alignment horizontal="center" vertical="center"/>
    </xf>
    <xf numFmtId="43" fontId="2" fillId="55" borderId="110" xfId="33" applyFont="1" applyFill="1" applyBorder="1" applyAlignment="1">
      <alignment horizontal="center" vertical="center"/>
    </xf>
    <xf numFmtId="43" fontId="2" fillId="55" borderId="111" xfId="33" applyFont="1" applyFill="1" applyBorder="1" applyAlignment="1">
      <alignment horizontal="center" vertical="center"/>
    </xf>
    <xf numFmtId="43" fontId="2" fillId="55" borderId="112" xfId="33" applyFont="1" applyFill="1" applyBorder="1" applyAlignment="1">
      <alignment horizontal="center" vertical="center"/>
    </xf>
    <xf numFmtId="43" fontId="2" fillId="55" borderId="0" xfId="33" applyFont="1" applyFill="1" applyBorder="1" applyAlignment="1">
      <alignment horizontal="center" vertical="center"/>
    </xf>
    <xf numFmtId="43" fontId="2" fillId="65" borderId="40" xfId="33" applyFont="1" applyFill="1" applyBorder="1" applyAlignment="1">
      <alignment horizontal="center" vertical="center"/>
    </xf>
    <xf numFmtId="43" fontId="2" fillId="65" borderId="41" xfId="33" applyFont="1" applyFill="1" applyBorder="1" applyAlignment="1">
      <alignment horizontal="center" vertical="center"/>
    </xf>
    <xf numFmtId="43" fontId="2" fillId="65" borderId="42" xfId="33" applyFont="1" applyFill="1" applyBorder="1" applyAlignment="1">
      <alignment horizontal="center" vertical="center"/>
    </xf>
    <xf numFmtId="43" fontId="2" fillId="65" borderId="110" xfId="33" applyFont="1" applyFill="1" applyBorder="1" applyAlignment="1">
      <alignment horizontal="center" vertical="center"/>
    </xf>
    <xf numFmtId="43" fontId="2" fillId="65" borderId="111" xfId="33" applyFont="1" applyFill="1" applyBorder="1" applyAlignment="1">
      <alignment horizontal="center" vertical="center"/>
    </xf>
    <xf numFmtId="43" fontId="2" fillId="65" borderId="112" xfId="33" applyFont="1" applyFill="1" applyBorder="1" applyAlignment="1">
      <alignment horizontal="center" vertical="center"/>
    </xf>
    <xf numFmtId="43" fontId="2" fillId="64" borderId="35" xfId="33" applyFont="1" applyFill="1" applyBorder="1" applyAlignment="1">
      <alignment horizontal="center" vertical="center"/>
    </xf>
    <xf numFmtId="43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3" fontId="155" fillId="72" borderId="11" xfId="33" applyFont="1" applyFill="1" applyBorder="1" applyAlignment="1">
      <alignment horizontal="center" vertical="center"/>
    </xf>
    <xf numFmtId="43" fontId="21" fillId="41" borderId="0" xfId="33" applyFont="1" applyFill="1" applyBorder="1" applyAlignment="1">
      <alignment horizontal="center" vertical="center"/>
    </xf>
    <xf numFmtId="43" fontId="21" fillId="41" borderId="35" xfId="33" applyFont="1" applyFill="1" applyBorder="1" applyAlignment="1">
      <alignment horizontal="center" vertical="center"/>
    </xf>
    <xf numFmtId="0" fontId="3" fillId="39" borderId="58" xfId="0" applyFont="1" applyFill="1" applyBorder="1" applyAlignment="1">
      <alignment horizontal="center" vertical="center"/>
    </xf>
    <xf numFmtId="0" fontId="3" fillId="39" borderId="15" xfId="0" applyFont="1" applyFill="1" applyBorder="1" applyAlignment="1">
      <alignment horizontal="center" vertical="center"/>
    </xf>
    <xf numFmtId="43" fontId="2" fillId="64" borderId="46" xfId="33" applyFont="1" applyFill="1" applyBorder="1" applyAlignment="1">
      <alignment horizontal="center" vertical="center"/>
    </xf>
    <xf numFmtId="43" fontId="2" fillId="41" borderId="70" xfId="33" applyFont="1" applyFill="1" applyBorder="1" applyAlignment="1">
      <alignment horizontal="center" vertical="center"/>
    </xf>
    <xf numFmtId="43" fontId="2" fillId="41" borderId="71" xfId="33" applyFont="1" applyFill="1" applyBorder="1" applyAlignment="1">
      <alignment horizontal="center" vertical="center"/>
    </xf>
    <xf numFmtId="43" fontId="2" fillId="41" borderId="72" xfId="33" applyFont="1" applyFill="1" applyBorder="1" applyAlignment="1">
      <alignment horizontal="center" vertical="center"/>
    </xf>
    <xf numFmtId="0" fontId="3" fillId="67" borderId="0" xfId="0" applyFont="1" applyFill="1" applyAlignment="1">
      <alignment horizontal="center" vertical="center"/>
    </xf>
    <xf numFmtId="0" fontId="3" fillId="85" borderId="0" xfId="0" applyFont="1" applyFill="1" applyBorder="1" applyAlignment="1">
      <alignment horizontal="left" vertical="center"/>
    </xf>
    <xf numFmtId="0" fontId="3" fillId="85" borderId="35" xfId="0" applyFont="1" applyFill="1" applyBorder="1" applyAlignment="1">
      <alignment horizontal="left" vertical="center"/>
    </xf>
    <xf numFmtId="0" fontId="3" fillId="85" borderId="14" xfId="0" applyFont="1" applyFill="1" applyBorder="1" applyAlignment="1">
      <alignment horizontal="left" vertical="center"/>
    </xf>
    <xf numFmtId="0" fontId="3" fillId="85" borderId="44" xfId="0" applyFont="1" applyFill="1" applyBorder="1" applyAlignment="1">
      <alignment horizontal="left" vertical="center"/>
    </xf>
    <xf numFmtId="43" fontId="2" fillId="72" borderId="10" xfId="33" applyFont="1" applyFill="1" applyBorder="1" applyAlignment="1">
      <alignment horizontal="center" vertical="center"/>
    </xf>
    <xf numFmtId="43" fontId="2" fillId="72" borderId="11" xfId="33" applyFont="1" applyFill="1" applyBorder="1" applyAlignment="1">
      <alignment horizontal="center" vertical="center"/>
    </xf>
    <xf numFmtId="43" fontId="2" fillId="72" borderId="46" xfId="33" applyFont="1" applyFill="1" applyBorder="1" applyAlignment="1">
      <alignment horizontal="center" vertical="center"/>
    </xf>
    <xf numFmtId="0" fontId="3" fillId="76" borderId="11" xfId="0" applyFont="1" applyFill="1" applyBorder="1" applyAlignment="1">
      <alignment horizontal="center" vertical="center"/>
    </xf>
    <xf numFmtId="43" fontId="2" fillId="40" borderId="13" xfId="33" applyFont="1" applyFill="1" applyBorder="1" applyAlignment="1">
      <alignment horizontal="center" vertical="center"/>
    </xf>
    <xf numFmtId="43" fontId="2" fillId="40" borderId="0" xfId="33" applyFont="1" applyFill="1" applyBorder="1" applyAlignment="1">
      <alignment horizontal="center" vertical="center"/>
    </xf>
    <xf numFmtId="43" fontId="2" fillId="40" borderId="35" xfId="33" applyFont="1" applyFill="1" applyBorder="1" applyAlignment="1">
      <alignment horizontal="center" vertical="center"/>
    </xf>
    <xf numFmtId="43" fontId="2" fillId="14" borderId="13" xfId="33" applyFont="1" applyFill="1" applyBorder="1" applyAlignment="1">
      <alignment horizontal="center" vertical="center"/>
    </xf>
    <xf numFmtId="43" fontId="2" fillId="14" borderId="0" xfId="33" applyFont="1" applyFill="1" applyBorder="1" applyAlignment="1">
      <alignment horizontal="center" vertical="center"/>
    </xf>
    <xf numFmtId="43" fontId="2" fillId="14" borderId="35" xfId="33" applyFont="1" applyFill="1" applyBorder="1" applyAlignment="1">
      <alignment horizontal="center" vertical="center"/>
    </xf>
    <xf numFmtId="43" fontId="2" fillId="61" borderId="58" xfId="33" applyFont="1" applyFill="1" applyBorder="1" applyAlignment="1">
      <alignment horizontal="center" vertical="center"/>
    </xf>
    <xf numFmtId="43" fontId="2" fillId="61" borderId="15" xfId="33" applyFont="1" applyFill="1" applyBorder="1" applyAlignment="1">
      <alignment horizontal="center" vertical="center"/>
    </xf>
    <xf numFmtId="43" fontId="2" fillId="61" borderId="43" xfId="33" applyFont="1" applyFill="1" applyBorder="1" applyAlignment="1">
      <alignment horizontal="center" vertical="center"/>
    </xf>
    <xf numFmtId="43" fontId="2" fillId="61" borderId="45" xfId="33" applyFont="1" applyFill="1" applyBorder="1" applyAlignment="1">
      <alignment horizontal="center" vertical="center"/>
    </xf>
    <xf numFmtId="43" fontId="2" fillId="61" borderId="14" xfId="33" applyFont="1" applyFill="1" applyBorder="1" applyAlignment="1">
      <alignment horizontal="center" vertical="center"/>
    </xf>
    <xf numFmtId="43" fontId="2" fillId="61" borderId="44" xfId="33" applyFont="1" applyFill="1" applyBorder="1" applyAlignment="1">
      <alignment horizontal="center" vertical="center"/>
    </xf>
    <xf numFmtId="0" fontId="27" fillId="75" borderId="11" xfId="33" applyNumberFormat="1" applyFont="1" applyFill="1" applyBorder="1" applyAlignment="1">
      <alignment horizontal="center" vertical="center"/>
    </xf>
    <xf numFmtId="43" fontId="2" fillId="41" borderId="110" xfId="33" applyFont="1" applyFill="1" applyBorder="1" applyAlignment="1">
      <alignment horizontal="center" vertical="center"/>
    </xf>
    <xf numFmtId="43" fontId="2" fillId="41" borderId="111" xfId="33" applyFont="1" applyFill="1" applyBorder="1" applyAlignment="1">
      <alignment horizontal="center" vertical="center"/>
    </xf>
    <xf numFmtId="43" fontId="2" fillId="41" borderId="112" xfId="33" applyFont="1" applyFill="1" applyBorder="1" applyAlignment="1">
      <alignment horizontal="center" vertical="center"/>
    </xf>
    <xf numFmtId="43" fontId="2" fillId="85" borderId="10" xfId="33" applyFont="1" applyFill="1" applyBorder="1" applyAlignment="1">
      <alignment horizontal="center" vertical="center"/>
    </xf>
    <xf numFmtId="43" fontId="2" fillId="85" borderId="11" xfId="33" applyFont="1" applyFill="1" applyBorder="1" applyAlignment="1">
      <alignment horizontal="center" vertical="center"/>
    </xf>
    <xf numFmtId="43" fontId="2" fillId="85" borderId="46" xfId="33" applyFont="1" applyFill="1" applyBorder="1" applyAlignment="1">
      <alignment horizontal="center" vertical="center"/>
    </xf>
    <xf numFmtId="43" fontId="2" fillId="85" borderId="13" xfId="33" applyFont="1" applyFill="1" applyBorder="1" applyAlignment="1">
      <alignment horizontal="center" vertical="center"/>
    </xf>
    <xf numFmtId="43" fontId="2" fillId="85" borderId="0" xfId="33" applyFont="1" applyFill="1" applyBorder="1" applyAlignment="1">
      <alignment horizontal="center" vertical="center"/>
    </xf>
    <xf numFmtId="43" fontId="2" fillId="85" borderId="35" xfId="33" applyFont="1" applyFill="1" applyBorder="1" applyAlignment="1">
      <alignment horizontal="center" vertical="center"/>
    </xf>
    <xf numFmtId="43" fontId="2" fillId="85" borderId="45" xfId="33" applyFont="1" applyFill="1" applyBorder="1" applyAlignment="1">
      <alignment horizontal="center" vertical="center"/>
    </xf>
    <xf numFmtId="43" fontId="2" fillId="85" borderId="14" xfId="33" applyFont="1" applyFill="1" applyBorder="1" applyAlignment="1">
      <alignment horizontal="center" vertical="center"/>
    </xf>
    <xf numFmtId="43" fontId="2" fillId="85" borderId="44" xfId="33" applyFont="1" applyFill="1" applyBorder="1" applyAlignment="1">
      <alignment horizontal="center" vertical="center"/>
    </xf>
    <xf numFmtId="43" fontId="2" fillId="75" borderId="10" xfId="33" applyFont="1" applyFill="1" applyBorder="1" applyAlignment="1">
      <alignment horizontal="center" vertical="center"/>
    </xf>
    <xf numFmtId="43" fontId="2" fillId="75" borderId="11" xfId="33" applyFont="1" applyFill="1" applyBorder="1" applyAlignment="1">
      <alignment horizontal="center" vertical="center"/>
    </xf>
    <xf numFmtId="43" fontId="2" fillId="75" borderId="46" xfId="33" applyFont="1" applyFill="1" applyBorder="1" applyAlignment="1">
      <alignment horizontal="center" vertical="center"/>
    </xf>
    <xf numFmtId="43" fontId="2" fillId="42" borderId="40" xfId="33" applyFont="1" applyFill="1" applyBorder="1" applyAlignment="1">
      <alignment horizontal="center" vertical="center"/>
    </xf>
    <xf numFmtId="43" fontId="2" fillId="42" borderId="41" xfId="33" applyFont="1" applyFill="1" applyBorder="1" applyAlignment="1">
      <alignment horizontal="center" vertical="center"/>
    </xf>
    <xf numFmtId="43" fontId="2" fillId="42" borderId="42" xfId="33" applyFont="1" applyFill="1" applyBorder="1" applyAlignment="1">
      <alignment horizontal="center" vertical="center"/>
    </xf>
    <xf numFmtId="43" fontId="2" fillId="75" borderId="58" xfId="33" applyFont="1" applyFill="1" applyBorder="1" applyAlignment="1">
      <alignment horizontal="center" vertical="center"/>
    </xf>
    <xf numFmtId="43" fontId="2" fillId="75" borderId="15" xfId="33" applyFont="1" applyFill="1" applyBorder="1" applyAlignment="1">
      <alignment horizontal="center" vertical="center"/>
    </xf>
    <xf numFmtId="43" fontId="2" fillId="75" borderId="43" xfId="33" applyFont="1" applyFill="1" applyBorder="1" applyAlignment="1">
      <alignment horizontal="center" vertical="center"/>
    </xf>
    <xf numFmtId="43" fontId="2" fillId="75" borderId="45" xfId="33" applyFont="1" applyFill="1" applyBorder="1" applyAlignment="1">
      <alignment horizontal="center" vertical="center"/>
    </xf>
    <xf numFmtId="43" fontId="2" fillId="75" borderId="14" xfId="33" applyFont="1" applyFill="1" applyBorder="1" applyAlignment="1">
      <alignment horizontal="center" vertical="center"/>
    </xf>
    <xf numFmtId="43" fontId="2" fillId="75" borderId="44" xfId="33" applyFont="1" applyFill="1" applyBorder="1" applyAlignment="1">
      <alignment horizontal="center" vertical="center"/>
    </xf>
    <xf numFmtId="0" fontId="3" fillId="76" borderId="10" xfId="0" applyFont="1" applyFill="1" applyBorder="1" applyAlignment="1">
      <alignment horizontal="center" vertical="center"/>
    </xf>
    <xf numFmtId="43" fontId="2" fillId="76" borderId="10" xfId="33" applyFont="1" applyFill="1" applyBorder="1" applyAlignment="1">
      <alignment horizontal="center" vertical="center"/>
    </xf>
    <xf numFmtId="43" fontId="2" fillId="76" borderId="11" xfId="33" applyFont="1" applyFill="1" applyBorder="1" applyAlignment="1">
      <alignment horizontal="center" vertical="center"/>
    </xf>
    <xf numFmtId="43" fontId="2" fillId="76" borderId="46" xfId="33" applyFont="1" applyFill="1" applyBorder="1" applyAlignment="1">
      <alignment horizontal="center" vertical="center"/>
    </xf>
    <xf numFmtId="43" fontId="3" fillId="69" borderId="58" xfId="33" applyFont="1" applyFill="1" applyBorder="1" applyAlignment="1">
      <alignment horizontal="center" vertical="center"/>
    </xf>
    <xf numFmtId="43" fontId="3" fillId="69" borderId="15" xfId="33" applyFont="1" applyFill="1" applyBorder="1" applyAlignment="1">
      <alignment horizontal="center" vertical="center"/>
    </xf>
    <xf numFmtId="43" fontId="3" fillId="69" borderId="43" xfId="33" applyFont="1" applyFill="1" applyBorder="1" applyAlignment="1">
      <alignment horizontal="center" vertical="center"/>
    </xf>
    <xf numFmtId="43" fontId="3" fillId="69" borderId="45" xfId="33" applyFont="1" applyFill="1" applyBorder="1" applyAlignment="1">
      <alignment horizontal="center" vertical="center"/>
    </xf>
    <xf numFmtId="43" fontId="3" fillId="69" borderId="14" xfId="33" applyFont="1" applyFill="1" applyBorder="1" applyAlignment="1">
      <alignment horizontal="center" vertical="center"/>
    </xf>
    <xf numFmtId="43" fontId="3" fillId="69" borderId="44" xfId="33" applyFont="1" applyFill="1" applyBorder="1" applyAlignment="1">
      <alignment horizontal="center" vertical="center"/>
    </xf>
    <xf numFmtId="43" fontId="2" fillId="74" borderId="0" xfId="33" applyFont="1" applyFill="1" applyBorder="1" applyAlignment="1">
      <alignment horizontal="center" vertical="center"/>
    </xf>
    <xf numFmtId="43" fontId="2" fillId="52" borderId="58" xfId="33" applyFont="1" applyFill="1" applyBorder="1" applyAlignment="1">
      <alignment horizontal="center" vertical="center"/>
    </xf>
    <xf numFmtId="43" fontId="2" fillId="52" borderId="15" xfId="33" applyFont="1" applyFill="1" applyBorder="1" applyAlignment="1">
      <alignment horizontal="center" vertical="center"/>
    </xf>
    <xf numFmtId="43" fontId="2" fillId="52" borderId="43" xfId="33" applyFont="1" applyFill="1" applyBorder="1" applyAlignment="1">
      <alignment horizontal="center" vertical="center"/>
    </xf>
    <xf numFmtId="43" fontId="2" fillId="52" borderId="45" xfId="33" applyFont="1" applyFill="1" applyBorder="1" applyAlignment="1">
      <alignment horizontal="center" vertical="center"/>
    </xf>
    <xf numFmtId="43" fontId="2" fillId="52" borderId="44" xfId="33" applyFont="1" applyFill="1" applyBorder="1" applyAlignment="1">
      <alignment horizontal="center" vertical="center"/>
    </xf>
    <xf numFmtId="43" fontId="156" fillId="73" borderId="11" xfId="33" applyFont="1" applyFill="1" applyBorder="1" applyAlignment="1">
      <alignment horizontal="center" vertical="center"/>
    </xf>
    <xf numFmtId="43" fontId="20" fillId="72" borderId="0" xfId="33" applyFont="1" applyFill="1" applyBorder="1" applyAlignment="1">
      <alignment horizontal="center" vertical="center"/>
    </xf>
    <xf numFmtId="43" fontId="3" fillId="68" borderId="10" xfId="33" applyFont="1" applyFill="1" applyBorder="1" applyAlignment="1">
      <alignment horizontal="center" vertical="center"/>
    </xf>
    <xf numFmtId="43" fontId="3" fillId="68" borderId="11" xfId="33" applyFont="1" applyFill="1" applyBorder="1" applyAlignment="1">
      <alignment horizontal="center" vertical="center"/>
    </xf>
    <xf numFmtId="43" fontId="3" fillId="68" borderId="46" xfId="33" applyFont="1" applyFill="1" applyBorder="1" applyAlignment="1">
      <alignment horizontal="center" vertical="center"/>
    </xf>
    <xf numFmtId="43" fontId="157" fillId="64" borderId="13" xfId="33" applyFont="1" applyFill="1" applyBorder="1" applyAlignment="1">
      <alignment horizontal="center" vertical="center"/>
    </xf>
    <xf numFmtId="43" fontId="157" fillId="64" borderId="0" xfId="33" applyFont="1" applyFill="1" applyBorder="1" applyAlignment="1">
      <alignment horizontal="center" vertical="center"/>
    </xf>
    <xf numFmtId="43" fontId="157" fillId="64" borderId="35" xfId="33" applyFont="1" applyFill="1" applyBorder="1" applyAlignment="1">
      <alignment horizontal="center" vertical="center"/>
    </xf>
    <xf numFmtId="43" fontId="2" fillId="55" borderId="13" xfId="33" applyFont="1" applyFill="1" applyBorder="1" applyAlignment="1">
      <alignment horizontal="center" vertical="center"/>
    </xf>
    <xf numFmtId="43" fontId="2" fillId="55" borderId="35" xfId="33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2" fillId="55" borderId="45" xfId="33" applyFont="1" applyFill="1" applyBorder="1" applyAlignment="1">
      <alignment horizontal="center" vertical="center"/>
    </xf>
    <xf numFmtId="43" fontId="2" fillId="55" borderId="14" xfId="33" applyFont="1" applyFill="1" applyBorder="1" applyAlignment="1">
      <alignment horizontal="center" vertical="center"/>
    </xf>
    <xf numFmtId="43" fontId="2" fillId="55" borderId="44" xfId="33" applyFont="1" applyFill="1" applyBorder="1" applyAlignment="1">
      <alignment horizontal="center" vertical="center"/>
    </xf>
    <xf numFmtId="43" fontId="2" fillId="67" borderId="13" xfId="33" applyFont="1" applyFill="1" applyBorder="1" applyAlignment="1">
      <alignment horizontal="center" vertical="center"/>
    </xf>
    <xf numFmtId="43" fontId="2" fillId="67" borderId="0" xfId="33" applyFont="1" applyFill="1" applyBorder="1" applyAlignment="1">
      <alignment horizontal="center" vertical="center"/>
    </xf>
    <xf numFmtId="43" fontId="2" fillId="67" borderId="35" xfId="33" applyFont="1" applyFill="1" applyBorder="1" applyAlignment="1">
      <alignment horizontal="center" vertical="center"/>
    </xf>
    <xf numFmtId="43" fontId="2" fillId="35" borderId="13" xfId="33" applyFont="1" applyFill="1" applyBorder="1" applyAlignment="1">
      <alignment horizontal="center" vertical="center"/>
    </xf>
    <xf numFmtId="43" fontId="2" fillId="35" borderId="0" xfId="33" applyFont="1" applyFill="1" applyBorder="1" applyAlignment="1">
      <alignment horizontal="center" vertical="center"/>
    </xf>
    <xf numFmtId="43" fontId="2" fillId="35" borderId="35" xfId="33" applyFont="1" applyFill="1" applyBorder="1" applyAlignment="1">
      <alignment horizontal="center" vertical="center"/>
    </xf>
    <xf numFmtId="43" fontId="2" fillId="65" borderId="45" xfId="33" applyFont="1" applyFill="1" applyBorder="1" applyAlignment="1">
      <alignment horizontal="center" vertical="center"/>
    </xf>
    <xf numFmtId="43" fontId="2" fillId="65" borderId="14" xfId="33" applyFont="1" applyFill="1" applyBorder="1" applyAlignment="1">
      <alignment horizontal="center" vertical="center"/>
    </xf>
    <xf numFmtId="43" fontId="2" fillId="65" borderId="44" xfId="33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3" fontId="3" fillId="73" borderId="10" xfId="33" applyFont="1" applyFill="1" applyBorder="1" applyAlignment="1">
      <alignment horizontal="center" vertical="center"/>
    </xf>
    <xf numFmtId="43" fontId="3" fillId="73" borderId="11" xfId="33" applyFont="1" applyFill="1" applyBorder="1" applyAlignment="1">
      <alignment horizontal="center" vertical="center"/>
    </xf>
    <xf numFmtId="43" fontId="3" fillId="73" borderId="46" xfId="33" applyFont="1" applyFill="1" applyBorder="1" applyAlignment="1">
      <alignment horizontal="center" vertical="center"/>
    </xf>
    <xf numFmtId="43" fontId="2" fillId="68" borderId="73" xfId="33" applyFont="1" applyFill="1" applyBorder="1" applyAlignment="1">
      <alignment horizontal="center" vertical="center"/>
    </xf>
    <xf numFmtId="43" fontId="2" fillId="68" borderId="74" xfId="33" applyFont="1" applyFill="1" applyBorder="1" applyAlignment="1">
      <alignment horizontal="center" vertical="center"/>
    </xf>
    <xf numFmtId="43" fontId="2" fillId="68" borderId="75" xfId="33" applyFont="1" applyFill="1" applyBorder="1" applyAlignment="1">
      <alignment horizontal="center" vertical="center"/>
    </xf>
    <xf numFmtId="43" fontId="2" fillId="49" borderId="0" xfId="0" applyNumberFormat="1" applyFont="1" applyFill="1" applyBorder="1" applyAlignment="1">
      <alignment horizontal="center" vertical="center"/>
    </xf>
    <xf numFmtId="0" fontId="2" fillId="49" borderId="0" xfId="0" applyFont="1" applyFill="1" applyBorder="1" applyAlignment="1">
      <alignment horizontal="center" vertical="center"/>
    </xf>
    <xf numFmtId="43" fontId="2" fillId="65" borderId="73" xfId="33" applyFont="1" applyFill="1" applyBorder="1" applyAlignment="1">
      <alignment horizontal="center" vertical="center"/>
    </xf>
    <xf numFmtId="43" fontId="2" fillId="65" borderId="74" xfId="33" applyFont="1" applyFill="1" applyBorder="1" applyAlignment="1">
      <alignment horizontal="center" vertical="center"/>
    </xf>
    <xf numFmtId="43" fontId="2" fillId="65" borderId="75" xfId="33" applyFont="1" applyFill="1" applyBorder="1" applyAlignment="1">
      <alignment horizontal="center" vertical="center"/>
    </xf>
    <xf numFmtId="43" fontId="2" fillId="68" borderId="45" xfId="33" applyFont="1" applyFill="1" applyBorder="1" applyAlignment="1">
      <alignment horizontal="center" vertical="center"/>
    </xf>
    <xf numFmtId="43" fontId="2" fillId="68" borderId="14" xfId="33" applyFont="1" applyFill="1" applyBorder="1" applyAlignment="1">
      <alignment horizontal="center" vertical="center"/>
    </xf>
    <xf numFmtId="43" fontId="2" fillId="68" borderId="44" xfId="33" applyFont="1" applyFill="1" applyBorder="1" applyAlignment="1">
      <alignment horizontal="center" vertical="center"/>
    </xf>
    <xf numFmtId="43" fontId="2" fillId="51" borderId="13" xfId="33" applyFont="1" applyFill="1" applyBorder="1" applyAlignment="1">
      <alignment horizontal="center" vertical="center"/>
    </xf>
    <xf numFmtId="43" fontId="2" fillId="51" borderId="35" xfId="33" applyFont="1" applyFill="1" applyBorder="1" applyAlignment="1">
      <alignment horizontal="center" vertical="center"/>
    </xf>
    <xf numFmtId="43" fontId="3" fillId="17" borderId="10" xfId="33" applyFont="1" applyFill="1" applyBorder="1" applyAlignment="1">
      <alignment horizontal="center" vertical="center"/>
    </xf>
    <xf numFmtId="43" fontId="3" fillId="17" borderId="11" xfId="33" applyFont="1" applyFill="1" applyBorder="1" applyAlignment="1">
      <alignment horizontal="center" vertical="center"/>
    </xf>
    <xf numFmtId="43" fontId="3" fillId="17" borderId="46" xfId="33" applyFont="1" applyFill="1" applyBorder="1" applyAlignment="1">
      <alignment horizontal="center" vertical="center"/>
    </xf>
    <xf numFmtId="43" fontId="2" fillId="64" borderId="40" xfId="33" applyFont="1" applyFill="1" applyBorder="1" applyAlignment="1">
      <alignment horizontal="center" vertical="center"/>
    </xf>
    <xf numFmtId="43" fontId="2" fillId="64" borderId="41" xfId="33" applyFont="1" applyFill="1" applyBorder="1" applyAlignment="1">
      <alignment horizontal="center" vertical="center"/>
    </xf>
    <xf numFmtId="43" fontId="2" fillId="64" borderId="42" xfId="33" applyFont="1" applyFill="1" applyBorder="1" applyAlignment="1">
      <alignment horizontal="center" vertical="center"/>
    </xf>
    <xf numFmtId="43" fontId="2" fillId="69" borderId="110" xfId="33" applyFont="1" applyFill="1" applyBorder="1" applyAlignment="1">
      <alignment horizontal="center" vertical="center"/>
    </xf>
    <xf numFmtId="43" fontId="2" fillId="69" borderId="111" xfId="33" applyFont="1" applyFill="1" applyBorder="1" applyAlignment="1">
      <alignment horizontal="center" vertical="center"/>
    </xf>
    <xf numFmtId="43" fontId="2" fillId="69" borderId="112" xfId="33" applyFont="1" applyFill="1" applyBorder="1" applyAlignment="1">
      <alignment horizontal="center" vertical="center"/>
    </xf>
    <xf numFmtId="0" fontId="4" fillId="56" borderId="44" xfId="0" applyFont="1" applyFill="1" applyBorder="1" applyAlignment="1">
      <alignment horizontal="center" vertical="center"/>
    </xf>
    <xf numFmtId="43" fontId="2" fillId="34" borderId="13" xfId="33" applyFont="1" applyFill="1" applyBorder="1" applyAlignment="1">
      <alignment horizontal="center" vertical="center"/>
    </xf>
    <xf numFmtId="43" fontId="2" fillId="34" borderId="0" xfId="33" applyFont="1" applyFill="1" applyBorder="1" applyAlignment="1">
      <alignment horizontal="center" vertical="center"/>
    </xf>
    <xf numFmtId="43" fontId="2" fillId="34" borderId="35" xfId="33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43" xfId="0" applyFont="1" applyFill="1" applyBorder="1" applyAlignment="1">
      <alignment horizontal="center" vertical="center"/>
    </xf>
    <xf numFmtId="43" fontId="2" fillId="86" borderId="10" xfId="33" applyFont="1" applyFill="1" applyBorder="1" applyAlignment="1">
      <alignment horizontal="center" vertical="center"/>
    </xf>
    <xf numFmtId="43" fontId="2" fillId="86" borderId="11" xfId="33" applyFont="1" applyFill="1" applyBorder="1" applyAlignment="1">
      <alignment horizontal="center" vertical="center"/>
    </xf>
    <xf numFmtId="43" fontId="2" fillId="86" borderId="46" xfId="33" applyFont="1" applyFill="1" applyBorder="1" applyAlignment="1">
      <alignment horizontal="center" vertical="center"/>
    </xf>
    <xf numFmtId="43" fontId="158" fillId="0" borderId="0" xfId="33" applyFont="1" applyFill="1" applyBorder="1" applyAlignment="1">
      <alignment horizontal="center" vertical="center"/>
    </xf>
    <xf numFmtId="43" fontId="2" fillId="58" borderId="45" xfId="33" applyFont="1" applyFill="1" applyBorder="1" applyAlignment="1">
      <alignment horizontal="center" vertical="center"/>
    </xf>
    <xf numFmtId="43" fontId="2" fillId="58" borderId="14" xfId="33" applyFont="1" applyFill="1" applyBorder="1" applyAlignment="1">
      <alignment horizontal="center" vertical="center"/>
    </xf>
    <xf numFmtId="43" fontId="2" fillId="58" borderId="44" xfId="33" applyFont="1" applyFill="1" applyBorder="1" applyAlignment="1">
      <alignment horizontal="center" vertical="center"/>
    </xf>
    <xf numFmtId="43" fontId="2" fillId="76" borderId="0" xfId="33" applyFont="1" applyFill="1" applyBorder="1" applyAlignment="1">
      <alignment horizontal="center" vertical="center"/>
    </xf>
    <xf numFmtId="43" fontId="3" fillId="70" borderId="10" xfId="33" applyFont="1" applyFill="1" applyBorder="1" applyAlignment="1">
      <alignment horizontal="center" vertical="center"/>
    </xf>
    <xf numFmtId="43" fontId="3" fillId="70" borderId="11" xfId="33" applyFont="1" applyFill="1" applyBorder="1" applyAlignment="1">
      <alignment horizontal="center" vertical="center"/>
    </xf>
    <xf numFmtId="43" fontId="3" fillId="70" borderId="46" xfId="33" applyFont="1" applyFill="1" applyBorder="1" applyAlignment="1">
      <alignment horizontal="center" vertical="center"/>
    </xf>
    <xf numFmtId="43" fontId="2" fillId="76" borderId="13" xfId="33" applyFont="1" applyFill="1" applyBorder="1" applyAlignment="1">
      <alignment horizontal="center" vertical="center"/>
    </xf>
    <xf numFmtId="43" fontId="2" fillId="76" borderId="35" xfId="33" applyFont="1" applyFill="1" applyBorder="1" applyAlignment="1">
      <alignment horizontal="center" vertical="center"/>
    </xf>
    <xf numFmtId="43" fontId="155" fillId="72" borderId="40" xfId="33" applyFont="1" applyFill="1" applyBorder="1" applyAlignment="1">
      <alignment horizontal="center" vertical="center"/>
    </xf>
    <xf numFmtId="43" fontId="155" fillId="72" borderId="41" xfId="33" applyFont="1" applyFill="1" applyBorder="1" applyAlignment="1">
      <alignment horizontal="center" vertical="center"/>
    </xf>
    <xf numFmtId="43" fontId="155" fillId="72" borderId="42" xfId="33" applyFont="1" applyFill="1" applyBorder="1" applyAlignment="1">
      <alignment horizontal="center" vertical="center"/>
    </xf>
    <xf numFmtId="43" fontId="155" fillId="72" borderId="110" xfId="33" applyFont="1" applyFill="1" applyBorder="1" applyAlignment="1">
      <alignment horizontal="center" vertical="center"/>
    </xf>
    <xf numFmtId="43" fontId="155" fillId="72" borderId="111" xfId="33" applyFont="1" applyFill="1" applyBorder="1" applyAlignment="1">
      <alignment horizontal="center" vertical="center"/>
    </xf>
    <xf numFmtId="43" fontId="155" fillId="72" borderId="112" xfId="33" applyFont="1" applyFill="1" applyBorder="1" applyAlignment="1">
      <alignment horizontal="center" vertical="center"/>
    </xf>
    <xf numFmtId="43" fontId="3" fillId="66" borderId="10" xfId="33" applyFont="1" applyFill="1" applyBorder="1" applyAlignment="1">
      <alignment horizontal="center" vertical="center"/>
    </xf>
    <xf numFmtId="43" fontId="3" fillId="66" borderId="11" xfId="33" applyFont="1" applyFill="1" applyBorder="1" applyAlignment="1">
      <alignment horizontal="center" vertical="center"/>
    </xf>
    <xf numFmtId="43" fontId="3" fillId="66" borderId="46" xfId="33" applyFont="1" applyFill="1" applyBorder="1" applyAlignment="1">
      <alignment horizontal="center" vertical="center"/>
    </xf>
    <xf numFmtId="43" fontId="2" fillId="40" borderId="45" xfId="33" applyFont="1" applyFill="1" applyBorder="1" applyAlignment="1">
      <alignment horizontal="center" vertical="center"/>
    </xf>
    <xf numFmtId="43" fontId="2" fillId="40" borderId="14" xfId="33" applyFont="1" applyFill="1" applyBorder="1" applyAlignment="1">
      <alignment horizontal="center" vertical="center"/>
    </xf>
    <xf numFmtId="43" fontId="2" fillId="40" borderId="44" xfId="33" applyFont="1" applyFill="1" applyBorder="1" applyAlignment="1">
      <alignment horizontal="center" vertical="center"/>
    </xf>
    <xf numFmtId="43" fontId="20" fillId="55" borderId="0" xfId="33" applyFont="1" applyFill="1" applyBorder="1" applyAlignment="1">
      <alignment horizontal="center" vertical="center"/>
    </xf>
    <xf numFmtId="43" fontId="159" fillId="66" borderId="11" xfId="33" applyFont="1" applyFill="1" applyBorder="1" applyAlignment="1">
      <alignment horizontal="center" vertical="center"/>
    </xf>
    <xf numFmtId="43" fontId="7" fillId="3" borderId="10" xfId="33" applyFont="1" applyFill="1" applyBorder="1" applyAlignment="1">
      <alignment horizontal="center" vertical="center"/>
    </xf>
    <xf numFmtId="43" fontId="7" fillId="3" borderId="11" xfId="33" applyFont="1" applyFill="1" applyBorder="1" applyAlignment="1">
      <alignment horizontal="center" vertical="center"/>
    </xf>
    <xf numFmtId="43" fontId="7" fillId="3" borderId="46" xfId="33" applyFont="1" applyFill="1" applyBorder="1" applyAlignment="1">
      <alignment horizontal="center" vertical="center"/>
    </xf>
    <xf numFmtId="0" fontId="3" fillId="86" borderId="11" xfId="0" applyFont="1" applyFill="1" applyBorder="1" applyAlignment="1">
      <alignment horizontal="left" vertical="center"/>
    </xf>
    <xf numFmtId="0" fontId="3" fillId="86" borderId="46" xfId="0" applyFont="1" applyFill="1" applyBorder="1" applyAlignment="1">
      <alignment horizontal="left" vertical="center"/>
    </xf>
    <xf numFmtId="0" fontId="3" fillId="85" borderId="11" xfId="0" applyFont="1" applyFill="1" applyBorder="1" applyAlignment="1">
      <alignment horizontal="left" vertical="center"/>
    </xf>
    <xf numFmtId="0" fontId="3" fillId="85" borderId="46" xfId="0" applyFont="1" applyFill="1" applyBorder="1" applyAlignment="1">
      <alignment horizontal="left" vertical="center"/>
    </xf>
    <xf numFmtId="0" fontId="7" fillId="0" borderId="58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27" fillId="87" borderId="58" xfId="0" applyNumberFormat="1" applyFont="1" applyFill="1" applyBorder="1" applyAlignment="1">
      <alignment horizontal="center" vertical="center"/>
    </xf>
    <xf numFmtId="0" fontId="27" fillId="87" borderId="15" xfId="0" applyNumberFormat="1" applyFont="1" applyFill="1" applyBorder="1" applyAlignment="1">
      <alignment horizontal="center" vertical="center"/>
    </xf>
    <xf numFmtId="0" fontId="27" fillId="87" borderId="43" xfId="0" applyNumberFormat="1" applyFont="1" applyFill="1" applyBorder="1" applyAlignment="1">
      <alignment horizontal="center" vertical="center"/>
    </xf>
    <xf numFmtId="0" fontId="27" fillId="87" borderId="13" xfId="0" applyNumberFormat="1" applyFont="1" applyFill="1" applyBorder="1" applyAlignment="1">
      <alignment horizontal="center" vertical="center"/>
    </xf>
    <xf numFmtId="0" fontId="27" fillId="87" borderId="0" xfId="0" applyNumberFormat="1" applyFont="1" applyFill="1" applyBorder="1" applyAlignment="1">
      <alignment horizontal="center" vertical="center"/>
    </xf>
    <xf numFmtId="0" fontId="27" fillId="87" borderId="35" xfId="0" applyNumberFormat="1" applyFont="1" applyFill="1" applyBorder="1" applyAlignment="1">
      <alignment horizontal="center" vertical="center"/>
    </xf>
    <xf numFmtId="0" fontId="27" fillId="87" borderId="45" xfId="0" applyNumberFormat="1" applyFont="1" applyFill="1" applyBorder="1" applyAlignment="1">
      <alignment horizontal="center" vertical="center"/>
    </xf>
    <xf numFmtId="0" fontId="27" fillId="87" borderId="14" xfId="0" applyNumberFormat="1" applyFont="1" applyFill="1" applyBorder="1" applyAlignment="1">
      <alignment horizontal="center" vertical="center"/>
    </xf>
    <xf numFmtId="0" fontId="27" fillId="87" borderId="44" xfId="0" applyNumberFormat="1" applyFont="1" applyFill="1" applyBorder="1" applyAlignment="1">
      <alignment horizontal="center" vertical="center"/>
    </xf>
    <xf numFmtId="0" fontId="11" fillId="17" borderId="58" xfId="0" applyNumberFormat="1" applyFont="1" applyFill="1" applyBorder="1" applyAlignment="1">
      <alignment horizontal="center" vertical="center"/>
    </xf>
    <xf numFmtId="0" fontId="11" fillId="17" borderId="15" xfId="0" applyNumberFormat="1" applyFont="1" applyFill="1" applyBorder="1" applyAlignment="1">
      <alignment horizontal="center" vertical="center"/>
    </xf>
    <xf numFmtId="0" fontId="11" fillId="17" borderId="43" xfId="0" applyNumberFormat="1" applyFont="1" applyFill="1" applyBorder="1" applyAlignment="1">
      <alignment horizontal="center" vertical="center"/>
    </xf>
    <xf numFmtId="0" fontId="11" fillId="60" borderId="58" xfId="0" applyNumberFormat="1" applyFont="1" applyFill="1" applyBorder="1" applyAlignment="1">
      <alignment horizontal="center" vertical="center"/>
    </xf>
    <xf numFmtId="0" fontId="11" fillId="60" borderId="15" xfId="0" applyNumberFormat="1" applyFont="1" applyFill="1" applyBorder="1" applyAlignment="1">
      <alignment horizontal="center" vertical="center"/>
    </xf>
    <xf numFmtId="0" fontId="11" fillId="60" borderId="43" xfId="0" applyNumberFormat="1" applyFont="1" applyFill="1" applyBorder="1" applyAlignment="1">
      <alignment horizontal="center" vertical="center"/>
    </xf>
    <xf numFmtId="0" fontId="11" fillId="17" borderId="13" xfId="0" applyNumberFormat="1" applyFont="1" applyFill="1" applyBorder="1" applyAlignment="1">
      <alignment horizontal="center" vertical="center"/>
    </xf>
    <xf numFmtId="0" fontId="11" fillId="17" borderId="0" xfId="0" applyNumberFormat="1" applyFont="1" applyFill="1" applyBorder="1" applyAlignment="1">
      <alignment horizontal="center" vertical="center"/>
    </xf>
    <xf numFmtId="0" fontId="11" fillId="17" borderId="35" xfId="0" applyNumberFormat="1" applyFont="1" applyFill="1" applyBorder="1" applyAlignment="1">
      <alignment horizontal="center" vertical="center"/>
    </xf>
    <xf numFmtId="0" fontId="7" fillId="60" borderId="13" xfId="0" applyNumberFormat="1" applyFont="1" applyFill="1" applyBorder="1" applyAlignment="1">
      <alignment horizontal="center" vertical="center"/>
    </xf>
    <xf numFmtId="0" fontId="7" fillId="60" borderId="0" xfId="0" applyNumberFormat="1" applyFont="1" applyFill="1" applyBorder="1" applyAlignment="1">
      <alignment horizontal="center" vertical="center"/>
    </xf>
    <xf numFmtId="0" fontId="7" fillId="60" borderId="35" xfId="0" applyNumberFormat="1" applyFont="1" applyFill="1" applyBorder="1" applyAlignment="1">
      <alignment horizontal="center" vertical="center"/>
    </xf>
    <xf numFmtId="0" fontId="11" fillId="60" borderId="45" xfId="0" applyNumberFormat="1" applyFont="1" applyFill="1" applyBorder="1" applyAlignment="1">
      <alignment horizontal="center" vertical="center"/>
    </xf>
    <xf numFmtId="0" fontId="11" fillId="60" borderId="14" xfId="0" applyNumberFormat="1" applyFont="1" applyFill="1" applyBorder="1" applyAlignment="1">
      <alignment horizontal="center" vertical="center"/>
    </xf>
    <xf numFmtId="0" fontId="11" fillId="60" borderId="44" xfId="0" applyNumberFormat="1" applyFont="1" applyFill="1" applyBorder="1" applyAlignment="1">
      <alignment horizontal="center" vertical="center"/>
    </xf>
    <xf numFmtId="0" fontId="55" fillId="60" borderId="12" xfId="0" applyNumberFormat="1" applyFont="1" applyFill="1" applyBorder="1" applyAlignment="1">
      <alignment horizontal="center" vertical="center"/>
    </xf>
    <xf numFmtId="0" fontId="55" fillId="60" borderId="64" xfId="0" applyNumberFormat="1" applyFont="1" applyFill="1" applyBorder="1" applyAlignment="1">
      <alignment horizontal="center" vertical="center"/>
    </xf>
    <xf numFmtId="0" fontId="7" fillId="17" borderId="13" xfId="0" applyNumberFormat="1" applyFont="1" applyFill="1" applyBorder="1" applyAlignment="1">
      <alignment horizontal="center" vertical="center"/>
    </xf>
    <xf numFmtId="0" fontId="7" fillId="17" borderId="0" xfId="0" applyNumberFormat="1" applyFont="1" applyFill="1" applyBorder="1" applyAlignment="1">
      <alignment horizontal="center" vertical="center"/>
    </xf>
    <xf numFmtId="0" fontId="7" fillId="17" borderId="35" xfId="0" applyNumberFormat="1" applyFont="1" applyFill="1" applyBorder="1" applyAlignment="1">
      <alignment horizontal="center" vertical="center"/>
    </xf>
    <xf numFmtId="0" fontId="7" fillId="17" borderId="45" xfId="0" applyNumberFormat="1" applyFont="1" applyFill="1" applyBorder="1" applyAlignment="1">
      <alignment horizontal="center" vertical="center"/>
    </xf>
    <xf numFmtId="0" fontId="7" fillId="17" borderId="14" xfId="0" applyNumberFormat="1" applyFont="1" applyFill="1" applyBorder="1" applyAlignment="1">
      <alignment horizontal="center" vertical="center"/>
    </xf>
    <xf numFmtId="0" fontId="7" fillId="17" borderId="44" xfId="0" applyNumberFormat="1" applyFont="1" applyFill="1" applyBorder="1" applyAlignment="1">
      <alignment horizontal="center" vertical="center"/>
    </xf>
    <xf numFmtId="0" fontId="7" fillId="33" borderId="58" xfId="0" applyNumberFormat="1" applyFont="1" applyFill="1" applyBorder="1" applyAlignment="1">
      <alignment horizontal="left" vertical="center"/>
    </xf>
    <xf numFmtId="0" fontId="7" fillId="33" borderId="15" xfId="0" applyNumberFormat="1" applyFont="1" applyFill="1" applyBorder="1" applyAlignment="1">
      <alignment horizontal="left" vertical="center"/>
    </xf>
    <xf numFmtId="0" fontId="7" fillId="33" borderId="43" xfId="0" applyNumberFormat="1" applyFont="1" applyFill="1" applyBorder="1" applyAlignment="1">
      <alignment horizontal="left" vertical="center"/>
    </xf>
    <xf numFmtId="0" fontId="7" fillId="33" borderId="13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 vertical="center"/>
    </xf>
    <xf numFmtId="0" fontId="7" fillId="33" borderId="35" xfId="0" applyNumberFormat="1" applyFont="1" applyFill="1" applyBorder="1" applyAlignment="1">
      <alignment horizontal="left" vertical="center"/>
    </xf>
    <xf numFmtId="0" fontId="7" fillId="33" borderId="45" xfId="0" applyNumberFormat="1" applyFont="1" applyFill="1" applyBorder="1" applyAlignment="1">
      <alignment horizontal="left" vertical="center"/>
    </xf>
    <xf numFmtId="0" fontId="7" fillId="33" borderId="14" xfId="0" applyNumberFormat="1" applyFont="1" applyFill="1" applyBorder="1" applyAlignment="1">
      <alignment horizontal="left" vertical="center"/>
    </xf>
    <xf numFmtId="0" fontId="7" fillId="33" borderId="44" xfId="0" applyNumberFormat="1" applyFont="1" applyFill="1" applyBorder="1" applyAlignment="1">
      <alignment horizontal="left" vertical="center"/>
    </xf>
    <xf numFmtId="0" fontId="7" fillId="44" borderId="58" xfId="0" applyNumberFormat="1" applyFont="1" applyFill="1" applyBorder="1" applyAlignment="1">
      <alignment horizontal="left" vertical="center"/>
    </xf>
    <xf numFmtId="0" fontId="7" fillId="44" borderId="15" xfId="0" applyNumberFormat="1" applyFont="1" applyFill="1" applyBorder="1" applyAlignment="1">
      <alignment horizontal="left" vertical="center"/>
    </xf>
    <xf numFmtId="0" fontId="7" fillId="44" borderId="43" xfId="0" applyNumberFormat="1" applyFont="1" applyFill="1" applyBorder="1" applyAlignment="1">
      <alignment horizontal="left" vertical="center"/>
    </xf>
    <xf numFmtId="0" fontId="7" fillId="44" borderId="13" xfId="0" applyNumberFormat="1" applyFont="1" applyFill="1" applyBorder="1" applyAlignment="1">
      <alignment horizontal="left" vertical="center"/>
    </xf>
    <xf numFmtId="0" fontId="7" fillId="44" borderId="0" xfId="0" applyNumberFormat="1" applyFont="1" applyFill="1" applyBorder="1" applyAlignment="1">
      <alignment horizontal="left" vertical="center"/>
    </xf>
    <xf numFmtId="0" fontId="7" fillId="44" borderId="35" xfId="0" applyNumberFormat="1" applyFont="1" applyFill="1" applyBorder="1" applyAlignment="1">
      <alignment horizontal="left" vertical="center"/>
    </xf>
    <xf numFmtId="0" fontId="7" fillId="44" borderId="45" xfId="0" applyNumberFormat="1" applyFont="1" applyFill="1" applyBorder="1" applyAlignment="1">
      <alignment horizontal="left" vertical="center"/>
    </xf>
    <xf numFmtId="0" fontId="7" fillId="44" borderId="14" xfId="0" applyNumberFormat="1" applyFont="1" applyFill="1" applyBorder="1" applyAlignment="1">
      <alignment horizontal="left" vertical="center"/>
    </xf>
    <xf numFmtId="0" fontId="7" fillId="44" borderId="44" xfId="0" applyNumberFormat="1" applyFont="1" applyFill="1" applyBorder="1" applyAlignment="1">
      <alignment horizontal="left" vertical="center"/>
    </xf>
    <xf numFmtId="0" fontId="25" fillId="17" borderId="58" xfId="0" applyNumberFormat="1" applyFont="1" applyFill="1" applyBorder="1" applyAlignment="1">
      <alignment horizontal="center" vertical="center"/>
    </xf>
    <xf numFmtId="0" fontId="25" fillId="17" borderId="15" xfId="0" applyNumberFormat="1" applyFont="1" applyFill="1" applyBorder="1" applyAlignment="1">
      <alignment horizontal="center" vertical="center"/>
    </xf>
    <xf numFmtId="0" fontId="25" fillId="17" borderId="43" xfId="0" applyNumberFormat="1" applyFont="1" applyFill="1" applyBorder="1" applyAlignment="1">
      <alignment horizontal="center" vertical="center"/>
    </xf>
    <xf numFmtId="0" fontId="25" fillId="17" borderId="13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center" vertical="center"/>
    </xf>
    <xf numFmtId="0" fontId="25" fillId="17" borderId="35" xfId="0" applyNumberFormat="1" applyFont="1" applyFill="1" applyBorder="1" applyAlignment="1">
      <alignment horizontal="center" vertical="center"/>
    </xf>
    <xf numFmtId="0" fontId="25" fillId="17" borderId="45" xfId="0" applyNumberFormat="1" applyFont="1" applyFill="1" applyBorder="1" applyAlignment="1">
      <alignment horizontal="center" vertical="center"/>
    </xf>
    <xf numFmtId="0" fontId="25" fillId="17" borderId="14" xfId="0" applyNumberFormat="1" applyFont="1" applyFill="1" applyBorder="1" applyAlignment="1">
      <alignment horizontal="center" vertical="center"/>
    </xf>
    <xf numFmtId="0" fontId="25" fillId="17" borderId="44" xfId="0" applyNumberFormat="1" applyFont="1" applyFill="1" applyBorder="1" applyAlignment="1">
      <alignment horizontal="center" vertical="center"/>
    </xf>
    <xf numFmtId="0" fontId="25" fillId="88" borderId="58" xfId="0" applyNumberFormat="1" applyFont="1" applyFill="1" applyBorder="1" applyAlignment="1">
      <alignment horizontal="center" vertical="center"/>
    </xf>
    <xf numFmtId="0" fontId="25" fillId="88" borderId="15" xfId="0" applyNumberFormat="1" applyFont="1" applyFill="1" applyBorder="1" applyAlignment="1">
      <alignment horizontal="center" vertical="center"/>
    </xf>
    <xf numFmtId="0" fontId="25" fillId="88" borderId="43" xfId="0" applyNumberFormat="1" applyFont="1" applyFill="1" applyBorder="1" applyAlignment="1">
      <alignment horizontal="center" vertical="center"/>
    </xf>
    <xf numFmtId="0" fontId="25" fillId="88" borderId="13" xfId="0" applyNumberFormat="1" applyFont="1" applyFill="1" applyBorder="1" applyAlignment="1">
      <alignment horizontal="center" vertical="center"/>
    </xf>
    <xf numFmtId="0" fontId="25" fillId="88" borderId="0" xfId="0" applyNumberFormat="1" applyFont="1" applyFill="1" applyBorder="1" applyAlignment="1">
      <alignment horizontal="center" vertical="center"/>
    </xf>
    <xf numFmtId="0" fontId="25" fillId="88" borderId="35" xfId="0" applyNumberFormat="1" applyFont="1" applyFill="1" applyBorder="1" applyAlignment="1">
      <alignment horizontal="center" vertical="center"/>
    </xf>
    <xf numFmtId="0" fontId="25" fillId="88" borderId="45" xfId="0" applyNumberFormat="1" applyFont="1" applyFill="1" applyBorder="1" applyAlignment="1">
      <alignment horizontal="center" vertical="center"/>
    </xf>
    <xf numFmtId="0" fontId="25" fillId="88" borderId="14" xfId="0" applyNumberFormat="1" applyFont="1" applyFill="1" applyBorder="1" applyAlignment="1">
      <alignment horizontal="center" vertical="center"/>
    </xf>
    <xf numFmtId="0" fontId="25" fillId="88" borderId="44" xfId="0" applyNumberFormat="1" applyFont="1" applyFill="1" applyBorder="1" applyAlignment="1">
      <alignment horizontal="center" vertical="center"/>
    </xf>
    <xf numFmtId="0" fontId="25" fillId="60" borderId="58" xfId="0" applyNumberFormat="1" applyFont="1" applyFill="1" applyBorder="1" applyAlignment="1">
      <alignment horizontal="center" vertical="center"/>
    </xf>
    <xf numFmtId="0" fontId="25" fillId="60" borderId="15" xfId="0" applyNumberFormat="1" applyFont="1" applyFill="1" applyBorder="1" applyAlignment="1">
      <alignment horizontal="center" vertical="center"/>
    </xf>
    <xf numFmtId="0" fontId="25" fillId="60" borderId="43" xfId="0" applyNumberFormat="1" applyFont="1" applyFill="1" applyBorder="1" applyAlignment="1">
      <alignment horizontal="center" vertical="center"/>
    </xf>
    <xf numFmtId="0" fontId="25" fillId="60" borderId="13" xfId="0" applyNumberFormat="1" applyFont="1" applyFill="1" applyBorder="1" applyAlignment="1">
      <alignment horizontal="center" vertical="center"/>
    </xf>
    <xf numFmtId="0" fontId="25" fillId="60" borderId="0" xfId="0" applyNumberFormat="1" applyFont="1" applyFill="1" applyBorder="1" applyAlignment="1">
      <alignment horizontal="center" vertical="center"/>
    </xf>
    <xf numFmtId="0" fontId="25" fillId="60" borderId="35" xfId="0" applyNumberFormat="1" applyFont="1" applyFill="1" applyBorder="1" applyAlignment="1">
      <alignment horizontal="center" vertical="center"/>
    </xf>
    <xf numFmtId="0" fontId="25" fillId="60" borderId="45" xfId="0" applyNumberFormat="1" applyFont="1" applyFill="1" applyBorder="1" applyAlignment="1">
      <alignment horizontal="center" vertical="center"/>
    </xf>
    <xf numFmtId="0" fontId="25" fillId="60" borderId="14" xfId="0" applyNumberFormat="1" applyFont="1" applyFill="1" applyBorder="1" applyAlignment="1">
      <alignment horizontal="center" vertical="center"/>
    </xf>
    <xf numFmtId="0" fontId="25" fillId="60" borderId="44" xfId="0" applyNumberFormat="1" applyFont="1" applyFill="1" applyBorder="1" applyAlignment="1">
      <alignment horizontal="center" vertical="center"/>
    </xf>
    <xf numFmtId="0" fontId="7" fillId="3" borderId="58" xfId="0" applyNumberFormat="1" applyFont="1" applyFill="1" applyBorder="1" applyAlignment="1">
      <alignment horizontal="left" vertical="center"/>
    </xf>
    <xf numFmtId="0" fontId="7" fillId="3" borderId="15" xfId="0" applyNumberFormat="1" applyFont="1" applyFill="1" applyBorder="1" applyAlignment="1">
      <alignment horizontal="left" vertical="center"/>
    </xf>
    <xf numFmtId="0" fontId="7" fillId="3" borderId="43" xfId="0" applyNumberFormat="1" applyFont="1" applyFill="1" applyBorder="1" applyAlignment="1">
      <alignment horizontal="left" vertical="center"/>
    </xf>
    <xf numFmtId="0" fontId="7" fillId="3" borderId="13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left" vertical="center"/>
    </xf>
    <xf numFmtId="0" fontId="7" fillId="3" borderId="35" xfId="0" applyNumberFormat="1" applyFont="1" applyFill="1" applyBorder="1" applyAlignment="1">
      <alignment horizontal="left" vertical="center"/>
    </xf>
    <xf numFmtId="0" fontId="7" fillId="3" borderId="45" xfId="0" applyNumberFormat="1" applyFont="1" applyFill="1" applyBorder="1" applyAlignment="1">
      <alignment horizontal="left" vertical="center"/>
    </xf>
    <xf numFmtId="0" fontId="7" fillId="3" borderId="14" xfId="0" applyNumberFormat="1" applyFont="1" applyFill="1" applyBorder="1" applyAlignment="1">
      <alignment horizontal="left" vertical="center"/>
    </xf>
    <xf numFmtId="0" fontId="7" fillId="3" borderId="44" xfId="0" applyNumberFormat="1" applyFont="1" applyFill="1" applyBorder="1" applyAlignment="1">
      <alignment horizontal="left" vertical="center"/>
    </xf>
    <xf numFmtId="0" fontId="66" fillId="0" borderId="0" xfId="0" applyFont="1" applyAlignment="1">
      <alignment horizontal="center"/>
    </xf>
    <xf numFmtId="0" fontId="53" fillId="61" borderId="113" xfId="0" applyFont="1" applyFill="1" applyBorder="1" applyAlignment="1">
      <alignment horizontal="center"/>
    </xf>
    <xf numFmtId="0" fontId="53" fillId="61" borderId="114" xfId="0" applyFont="1" applyFill="1" applyBorder="1" applyAlignment="1">
      <alignment horizontal="center"/>
    </xf>
    <xf numFmtId="0" fontId="53" fillId="61" borderId="115" xfId="0" applyFont="1" applyFill="1" applyBorder="1" applyAlignment="1">
      <alignment horizontal="center"/>
    </xf>
    <xf numFmtId="0" fontId="160" fillId="75" borderId="58" xfId="0" applyFont="1" applyFill="1" applyBorder="1" applyAlignment="1">
      <alignment horizontal="center"/>
    </xf>
    <xf numFmtId="0" fontId="160" fillId="75" borderId="15" xfId="0" applyFont="1" applyFill="1" applyBorder="1" applyAlignment="1">
      <alignment horizontal="center"/>
    </xf>
    <xf numFmtId="0" fontId="160" fillId="75" borderId="43" xfId="0" applyFont="1" applyFill="1" applyBorder="1" applyAlignment="1">
      <alignment horizontal="center"/>
    </xf>
    <xf numFmtId="43" fontId="2" fillId="74" borderId="40" xfId="33" applyFont="1" applyFill="1" applyBorder="1" applyAlignment="1">
      <alignment horizontal="center" vertical="center"/>
    </xf>
    <xf numFmtId="43" fontId="2" fillId="74" borderId="41" xfId="33" applyFont="1" applyFill="1" applyBorder="1" applyAlignment="1">
      <alignment horizontal="center" vertical="center"/>
    </xf>
    <xf numFmtId="43" fontId="2" fillId="74" borderId="42" xfId="33" applyFont="1" applyFill="1" applyBorder="1" applyAlignment="1">
      <alignment horizontal="center" vertical="center"/>
    </xf>
    <xf numFmtId="43" fontId="2" fillId="74" borderId="13" xfId="33" applyFont="1" applyFill="1" applyBorder="1" applyAlignment="1">
      <alignment horizontal="center" vertical="center"/>
    </xf>
    <xf numFmtId="43" fontId="2" fillId="74" borderId="35" xfId="33" applyFont="1" applyFill="1" applyBorder="1" applyAlignment="1">
      <alignment horizontal="center" vertical="center"/>
    </xf>
    <xf numFmtId="43" fontId="2" fillId="74" borderId="13" xfId="33" applyFont="1" applyFill="1" applyBorder="1" applyAlignment="1">
      <alignment horizontal="center" vertical="center"/>
    </xf>
    <xf numFmtId="43" fontId="2" fillId="74" borderId="35" xfId="33" applyFont="1" applyFill="1" applyBorder="1" applyAlignment="1">
      <alignment horizontal="center" vertical="center"/>
    </xf>
    <xf numFmtId="43" fontId="2" fillId="74" borderId="45" xfId="33" applyFont="1" applyFill="1" applyBorder="1" applyAlignment="1">
      <alignment horizontal="center" vertical="center"/>
    </xf>
    <xf numFmtId="43" fontId="2" fillId="74" borderId="14" xfId="33" applyFont="1" applyFill="1" applyBorder="1" applyAlignment="1">
      <alignment horizontal="center" vertical="center"/>
    </xf>
    <xf numFmtId="43" fontId="2" fillId="74" borderId="44" xfId="33" applyFont="1" applyFill="1" applyBorder="1" applyAlignment="1">
      <alignment horizontal="center" vertical="center"/>
    </xf>
    <xf numFmtId="0" fontId="3" fillId="67" borderId="0" xfId="0" applyFont="1" applyFill="1" applyBorder="1" applyAlignment="1">
      <alignment vertical="center"/>
    </xf>
    <xf numFmtId="0" fontId="1" fillId="67" borderId="0" xfId="0" applyFont="1" applyFill="1" applyBorder="1" applyAlignment="1">
      <alignment vertical="center"/>
    </xf>
    <xf numFmtId="0" fontId="3" fillId="58" borderId="13" xfId="0" applyFont="1" applyFill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hyperlink" Target="http://www.kapook.com/" TargetMode="External" /><Relationship Id="rId5" Type="http://schemas.openxmlformats.org/officeDocument/2006/relationships/hyperlink" Target="http://www.kapook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38100</xdr:rowOff>
    </xdr:from>
    <xdr:to>
      <xdr:col>1</xdr:col>
      <xdr:colOff>771525</xdr:colOff>
      <xdr:row>2</xdr:row>
      <xdr:rowOff>95250</xdr:rowOff>
    </xdr:to>
    <xdr:sp>
      <xdr:nvSpPr>
        <xdr:cNvPr id="1" name="Rectangle 3"/>
        <xdr:cNvSpPr>
          <a:spLocks/>
        </xdr:cNvSpPr>
      </xdr:nvSpPr>
      <xdr:spPr>
        <a:xfrm>
          <a:off x="161925" y="142875"/>
          <a:ext cx="695325" cy="714375"/>
        </a:xfrm>
        <a:prstGeom prst="rect">
          <a:avLst/>
        </a:prstGeom>
        <a:solidFill>
          <a:srgbClr val="FF00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 1 </a:t>
          </a:r>
          <a:r>
            <a:rPr lang="en-US" cap="none" sz="1000" b="0" i="0" u="none" baseline="0">
              <a:solidFill>
                <a:srgbClr val="000000"/>
              </a:solidFill>
            </a:rPr>
            <a:t>คำแนะนำในการใช้โปรแกรม</a:t>
          </a:r>
        </a:p>
      </xdr:txBody>
    </xdr:sp>
    <xdr:clientData/>
  </xdr:twoCellAnchor>
  <xdr:twoCellAnchor>
    <xdr:from>
      <xdr:col>1</xdr:col>
      <xdr:colOff>4524375</xdr:colOff>
      <xdr:row>8</xdr:row>
      <xdr:rowOff>95250</xdr:rowOff>
    </xdr:from>
    <xdr:to>
      <xdr:col>5</xdr:col>
      <xdr:colOff>38100</xdr:colOff>
      <xdr:row>9</xdr:row>
      <xdr:rowOff>19050</xdr:rowOff>
    </xdr:to>
    <xdr:sp>
      <xdr:nvSpPr>
        <xdr:cNvPr id="2" name="Rectangle 50"/>
        <xdr:cNvSpPr>
          <a:spLocks/>
        </xdr:cNvSpPr>
      </xdr:nvSpPr>
      <xdr:spPr>
        <a:xfrm>
          <a:off x="4610100" y="3543300"/>
          <a:ext cx="981075" cy="4000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พื้นที่สีส้ม</a:t>
          </a:r>
        </a:p>
      </xdr:txBody>
    </xdr:sp>
    <xdr:clientData/>
  </xdr:twoCellAnchor>
  <xdr:twoCellAnchor>
    <xdr:from>
      <xdr:col>5</xdr:col>
      <xdr:colOff>95250</xdr:colOff>
      <xdr:row>8</xdr:row>
      <xdr:rowOff>114300</xdr:rowOff>
    </xdr:from>
    <xdr:to>
      <xdr:col>10</xdr:col>
      <xdr:colOff>76200</xdr:colOff>
      <xdr:row>9</xdr:row>
      <xdr:rowOff>28575</xdr:rowOff>
    </xdr:to>
    <xdr:sp>
      <xdr:nvSpPr>
        <xdr:cNvPr id="3" name="Rectangle 51"/>
        <xdr:cNvSpPr>
          <a:spLocks/>
        </xdr:cNvSpPr>
      </xdr:nvSpPr>
      <xdr:spPr>
        <a:xfrm>
          <a:off x="5648325" y="3562350"/>
          <a:ext cx="552450" cy="3905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หรือ</a:t>
          </a:r>
        </a:p>
      </xdr:txBody>
    </xdr:sp>
    <xdr:clientData/>
  </xdr:twoCellAnchor>
  <xdr:twoCellAnchor>
    <xdr:from>
      <xdr:col>1</xdr:col>
      <xdr:colOff>2505075</xdr:colOff>
      <xdr:row>1</xdr:row>
      <xdr:rowOff>514350</xdr:rowOff>
    </xdr:from>
    <xdr:to>
      <xdr:col>1</xdr:col>
      <xdr:colOff>3933825</xdr:colOff>
      <xdr:row>2</xdr:row>
      <xdr:rowOff>152400</xdr:rowOff>
    </xdr:to>
    <xdr:sp>
      <xdr:nvSpPr>
        <xdr:cNvPr id="4" name="Rectangle 51"/>
        <xdr:cNvSpPr>
          <a:spLocks/>
        </xdr:cNvSpPr>
      </xdr:nvSpPr>
      <xdr:spPr>
        <a:xfrm>
          <a:off x="2590800" y="619125"/>
          <a:ext cx="1428750" cy="29527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โดย ยอดศิล ภาชนะทิพย์</a:t>
          </a:r>
        </a:p>
      </xdr:txBody>
    </xdr:sp>
    <xdr:clientData/>
  </xdr:twoCellAnchor>
  <xdr:twoCellAnchor>
    <xdr:from>
      <xdr:col>10</xdr:col>
      <xdr:colOff>104775</xdr:colOff>
      <xdr:row>1</xdr:row>
      <xdr:rowOff>19050</xdr:rowOff>
    </xdr:from>
    <xdr:to>
      <xdr:col>12</xdr:col>
      <xdr:colOff>257175</xdr:colOff>
      <xdr:row>2</xdr:row>
      <xdr:rowOff>200025</xdr:rowOff>
    </xdr:to>
    <xdr:sp>
      <xdr:nvSpPr>
        <xdr:cNvPr id="5" name="Rectangle 3"/>
        <xdr:cNvSpPr>
          <a:spLocks/>
        </xdr:cNvSpPr>
      </xdr:nvSpPr>
      <xdr:spPr>
        <a:xfrm>
          <a:off x="6229350" y="123825"/>
          <a:ext cx="695325" cy="838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ปรับปรุง ธันวาคม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2559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67</xdr:row>
      <xdr:rowOff>57150</xdr:rowOff>
    </xdr:from>
    <xdr:to>
      <xdr:col>24</xdr:col>
      <xdr:colOff>228600</xdr:colOff>
      <xdr:row>67</xdr:row>
      <xdr:rowOff>247650</xdr:rowOff>
    </xdr:to>
    <xdr:sp>
      <xdr:nvSpPr>
        <xdr:cNvPr id="1" name="Rectangle 47"/>
        <xdr:cNvSpPr>
          <a:spLocks/>
        </xdr:cNvSpPr>
      </xdr:nvSpPr>
      <xdr:spPr>
        <a:xfrm>
          <a:off x="4324350" y="22136100"/>
          <a:ext cx="1019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ใช่กด 1 ไม่ใช่กด 0</a:t>
          </a:r>
        </a:p>
      </xdr:txBody>
    </xdr:sp>
    <xdr:clientData/>
  </xdr:twoCellAnchor>
  <xdr:twoCellAnchor>
    <xdr:from>
      <xdr:col>16</xdr:col>
      <xdr:colOff>47625</xdr:colOff>
      <xdr:row>26</xdr:row>
      <xdr:rowOff>133350</xdr:rowOff>
    </xdr:from>
    <xdr:to>
      <xdr:col>24</xdr:col>
      <xdr:colOff>314325</xdr:colOff>
      <xdr:row>27</xdr:row>
      <xdr:rowOff>0</xdr:rowOff>
    </xdr:to>
    <xdr:sp>
      <xdr:nvSpPr>
        <xdr:cNvPr id="2" name="Rectangle 54"/>
        <xdr:cNvSpPr>
          <a:spLocks/>
        </xdr:cNvSpPr>
      </xdr:nvSpPr>
      <xdr:spPr>
        <a:xfrm>
          <a:off x="3781425" y="9953625"/>
          <a:ext cx="1647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ใช้สิทธิกด 1 ไม่ใช้กด 0</a:t>
          </a:r>
        </a:p>
      </xdr:txBody>
    </xdr:sp>
    <xdr:clientData/>
  </xdr:twoCellAnchor>
  <xdr:twoCellAnchor>
    <xdr:from>
      <xdr:col>16</xdr:col>
      <xdr:colOff>47625</xdr:colOff>
      <xdr:row>53</xdr:row>
      <xdr:rowOff>152400</xdr:rowOff>
    </xdr:from>
    <xdr:to>
      <xdr:col>24</xdr:col>
      <xdr:colOff>314325</xdr:colOff>
      <xdr:row>54</xdr:row>
      <xdr:rowOff>57150</xdr:rowOff>
    </xdr:to>
    <xdr:sp>
      <xdr:nvSpPr>
        <xdr:cNvPr id="3" name="Rectangle 63"/>
        <xdr:cNvSpPr>
          <a:spLocks/>
        </xdr:cNvSpPr>
      </xdr:nvSpPr>
      <xdr:spPr>
        <a:xfrm>
          <a:off x="3781425" y="17945100"/>
          <a:ext cx="1647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บันทึกจำนวนเงินที่คาดว่าจะจ่าย</a:t>
          </a:r>
        </a:p>
      </xdr:txBody>
    </xdr:sp>
    <xdr:clientData/>
  </xdr:twoCellAnchor>
  <xdr:twoCellAnchor>
    <xdr:from>
      <xdr:col>11</xdr:col>
      <xdr:colOff>95250</xdr:colOff>
      <xdr:row>11</xdr:row>
      <xdr:rowOff>219075</xdr:rowOff>
    </xdr:from>
    <xdr:to>
      <xdr:col>11</xdr:col>
      <xdr:colOff>219075</xdr:colOff>
      <xdr:row>11</xdr:row>
      <xdr:rowOff>219075</xdr:rowOff>
    </xdr:to>
    <xdr:sp>
      <xdr:nvSpPr>
        <xdr:cNvPr id="4" name="Line 68"/>
        <xdr:cNvSpPr>
          <a:spLocks/>
        </xdr:cNvSpPr>
      </xdr:nvSpPr>
      <xdr:spPr>
        <a:xfrm>
          <a:off x="2762250" y="4933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12</xdr:row>
      <xdr:rowOff>238125</xdr:rowOff>
    </xdr:from>
    <xdr:to>
      <xdr:col>11</xdr:col>
      <xdr:colOff>238125</xdr:colOff>
      <xdr:row>12</xdr:row>
      <xdr:rowOff>238125</xdr:rowOff>
    </xdr:to>
    <xdr:sp>
      <xdr:nvSpPr>
        <xdr:cNvPr id="5" name="Line 69"/>
        <xdr:cNvSpPr>
          <a:spLocks/>
        </xdr:cNvSpPr>
      </xdr:nvSpPr>
      <xdr:spPr>
        <a:xfrm>
          <a:off x="2781300" y="53530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66675</xdr:rowOff>
    </xdr:from>
    <xdr:to>
      <xdr:col>16</xdr:col>
      <xdr:colOff>0</xdr:colOff>
      <xdr:row>4</xdr:row>
      <xdr:rowOff>304800</xdr:rowOff>
    </xdr:to>
    <xdr:sp>
      <xdr:nvSpPr>
        <xdr:cNvPr id="6" name="Rectangle 75"/>
        <xdr:cNvSpPr>
          <a:spLocks/>
        </xdr:cNvSpPr>
      </xdr:nvSpPr>
      <xdr:spPr>
        <a:xfrm>
          <a:off x="2495550" y="2181225"/>
          <a:ext cx="1238250" cy="238125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บันทึกยอดเงินที่ได้รับ</a:t>
          </a:r>
        </a:p>
      </xdr:txBody>
    </xdr:sp>
    <xdr:clientData/>
  </xdr:twoCellAnchor>
  <xdr:twoCellAnchor>
    <xdr:from>
      <xdr:col>16</xdr:col>
      <xdr:colOff>133350</xdr:colOff>
      <xdr:row>20</xdr:row>
      <xdr:rowOff>209550</xdr:rowOff>
    </xdr:from>
    <xdr:to>
      <xdr:col>24</xdr:col>
      <xdr:colOff>295275</xdr:colOff>
      <xdr:row>21</xdr:row>
      <xdr:rowOff>76200</xdr:rowOff>
    </xdr:to>
    <xdr:sp>
      <xdr:nvSpPr>
        <xdr:cNvPr id="7" name="Rectangle 77"/>
        <xdr:cNvSpPr>
          <a:spLocks/>
        </xdr:cNvSpPr>
      </xdr:nvSpPr>
      <xdr:spPr>
        <a:xfrm>
          <a:off x="3867150" y="8258175"/>
          <a:ext cx="1543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กดตามจำนวนบุตรที่  </a:t>
          </a:r>
        </a:p>
      </xdr:txBody>
    </xdr:sp>
    <xdr:clientData/>
  </xdr:twoCellAnchor>
  <xdr:twoCellAnchor>
    <xdr:from>
      <xdr:col>26</xdr:col>
      <xdr:colOff>152400</xdr:colOff>
      <xdr:row>0</xdr:row>
      <xdr:rowOff>590550</xdr:rowOff>
    </xdr:from>
    <xdr:to>
      <xdr:col>30</xdr:col>
      <xdr:colOff>266700</xdr:colOff>
      <xdr:row>2</xdr:row>
      <xdr:rowOff>9525</xdr:rowOff>
    </xdr:to>
    <xdr:sp>
      <xdr:nvSpPr>
        <xdr:cNvPr id="8" name="Rectangle 79"/>
        <xdr:cNvSpPr>
          <a:spLocks/>
        </xdr:cNvSpPr>
      </xdr:nvSpPr>
      <xdr:spPr>
        <a:xfrm>
          <a:off x="5762625" y="590550"/>
          <a:ext cx="790575" cy="7905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 2 </a:t>
          </a:r>
          <a:r>
            <a:rPr lang="en-US" cap="none" sz="1400" b="0" i="0" u="none" baseline="0">
              <a:solidFill>
                <a:srgbClr val="000000"/>
              </a:solidFill>
            </a:rPr>
            <a:t>กรอกข้อมูลที่นี่</a:t>
          </a:r>
        </a:p>
      </xdr:txBody>
    </xdr:sp>
    <xdr:clientData/>
  </xdr:twoCellAnchor>
  <xdr:twoCellAnchor>
    <xdr:from>
      <xdr:col>24</xdr:col>
      <xdr:colOff>66675</xdr:colOff>
      <xdr:row>53</xdr:row>
      <xdr:rowOff>257175</xdr:rowOff>
    </xdr:from>
    <xdr:to>
      <xdr:col>24</xdr:col>
      <xdr:colOff>266700</xdr:colOff>
      <xdr:row>53</xdr:row>
      <xdr:rowOff>257175</xdr:rowOff>
    </xdr:to>
    <xdr:sp>
      <xdr:nvSpPr>
        <xdr:cNvPr id="9" name="Line 116"/>
        <xdr:cNvSpPr>
          <a:spLocks/>
        </xdr:cNvSpPr>
      </xdr:nvSpPr>
      <xdr:spPr>
        <a:xfrm>
          <a:off x="5181600" y="180498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52</xdr:row>
      <xdr:rowOff>47625</xdr:rowOff>
    </xdr:from>
    <xdr:to>
      <xdr:col>25</xdr:col>
      <xdr:colOff>0</xdr:colOff>
      <xdr:row>52</xdr:row>
      <xdr:rowOff>247650</xdr:rowOff>
    </xdr:to>
    <xdr:sp>
      <xdr:nvSpPr>
        <xdr:cNvPr id="10" name="Rectangle 63"/>
        <xdr:cNvSpPr>
          <a:spLocks/>
        </xdr:cNvSpPr>
      </xdr:nvSpPr>
      <xdr:spPr>
        <a:xfrm>
          <a:off x="3790950" y="17545050"/>
          <a:ext cx="1647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เงินที่คาดว่าจะจ่าย</a:t>
          </a:r>
        </a:p>
      </xdr:txBody>
    </xdr:sp>
    <xdr:clientData/>
  </xdr:twoCellAnchor>
  <xdr:twoCellAnchor>
    <xdr:from>
      <xdr:col>24</xdr:col>
      <xdr:colOff>76200</xdr:colOff>
      <xdr:row>52</xdr:row>
      <xdr:rowOff>152400</xdr:rowOff>
    </xdr:from>
    <xdr:to>
      <xdr:col>24</xdr:col>
      <xdr:colOff>276225</xdr:colOff>
      <xdr:row>52</xdr:row>
      <xdr:rowOff>152400</xdr:rowOff>
    </xdr:to>
    <xdr:sp>
      <xdr:nvSpPr>
        <xdr:cNvPr id="11" name="Line 119"/>
        <xdr:cNvSpPr>
          <a:spLocks/>
        </xdr:cNvSpPr>
      </xdr:nvSpPr>
      <xdr:spPr>
        <a:xfrm>
          <a:off x="5191125" y="17649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48</xdr:row>
      <xdr:rowOff>219075</xdr:rowOff>
    </xdr:from>
    <xdr:to>
      <xdr:col>25</xdr:col>
      <xdr:colOff>0</xdr:colOff>
      <xdr:row>49</xdr:row>
      <xdr:rowOff>123825</xdr:rowOff>
    </xdr:to>
    <xdr:sp>
      <xdr:nvSpPr>
        <xdr:cNvPr id="12" name="Rectangle 63"/>
        <xdr:cNvSpPr>
          <a:spLocks/>
        </xdr:cNvSpPr>
      </xdr:nvSpPr>
      <xdr:spPr>
        <a:xfrm>
          <a:off x="3790950" y="16535400"/>
          <a:ext cx="1647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เงินที่คาดว่าจะจ่าย</a:t>
          </a:r>
        </a:p>
      </xdr:txBody>
    </xdr:sp>
    <xdr:clientData/>
  </xdr:twoCellAnchor>
  <xdr:twoCellAnchor>
    <xdr:from>
      <xdr:col>24</xdr:col>
      <xdr:colOff>76200</xdr:colOff>
      <xdr:row>49</xdr:row>
      <xdr:rowOff>28575</xdr:rowOff>
    </xdr:from>
    <xdr:to>
      <xdr:col>24</xdr:col>
      <xdr:colOff>276225</xdr:colOff>
      <xdr:row>49</xdr:row>
      <xdr:rowOff>28575</xdr:rowOff>
    </xdr:to>
    <xdr:sp>
      <xdr:nvSpPr>
        <xdr:cNvPr id="13" name="Line 123"/>
        <xdr:cNvSpPr>
          <a:spLocks/>
        </xdr:cNvSpPr>
      </xdr:nvSpPr>
      <xdr:spPr>
        <a:xfrm>
          <a:off x="5191125" y="16640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50</xdr:row>
      <xdr:rowOff>152400</xdr:rowOff>
    </xdr:from>
    <xdr:to>
      <xdr:col>25</xdr:col>
      <xdr:colOff>0</xdr:colOff>
      <xdr:row>51</xdr:row>
      <xdr:rowOff>57150</xdr:rowOff>
    </xdr:to>
    <xdr:sp>
      <xdr:nvSpPr>
        <xdr:cNvPr id="14" name="Rectangle 63"/>
        <xdr:cNvSpPr>
          <a:spLocks/>
        </xdr:cNvSpPr>
      </xdr:nvSpPr>
      <xdr:spPr>
        <a:xfrm>
          <a:off x="3790950" y="17059275"/>
          <a:ext cx="1647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เงินที่คาดว่าจะจ่าย</a:t>
          </a:r>
        </a:p>
      </xdr:txBody>
    </xdr:sp>
    <xdr:clientData/>
  </xdr:twoCellAnchor>
  <xdr:twoCellAnchor>
    <xdr:from>
      <xdr:col>24</xdr:col>
      <xdr:colOff>95250</xdr:colOff>
      <xdr:row>50</xdr:row>
      <xdr:rowOff>247650</xdr:rowOff>
    </xdr:from>
    <xdr:to>
      <xdr:col>24</xdr:col>
      <xdr:colOff>295275</xdr:colOff>
      <xdr:row>50</xdr:row>
      <xdr:rowOff>247650</xdr:rowOff>
    </xdr:to>
    <xdr:sp>
      <xdr:nvSpPr>
        <xdr:cNvPr id="15" name="Line 125"/>
        <xdr:cNvSpPr>
          <a:spLocks/>
        </xdr:cNvSpPr>
      </xdr:nvSpPr>
      <xdr:spPr>
        <a:xfrm>
          <a:off x="5210175" y="171545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46</xdr:row>
      <xdr:rowOff>38100</xdr:rowOff>
    </xdr:from>
    <xdr:to>
      <xdr:col>25</xdr:col>
      <xdr:colOff>0</xdr:colOff>
      <xdr:row>46</xdr:row>
      <xdr:rowOff>238125</xdr:rowOff>
    </xdr:to>
    <xdr:sp>
      <xdr:nvSpPr>
        <xdr:cNvPr id="16" name="Rectangle 63"/>
        <xdr:cNvSpPr>
          <a:spLocks/>
        </xdr:cNvSpPr>
      </xdr:nvSpPr>
      <xdr:spPr>
        <a:xfrm>
          <a:off x="3790950" y="15763875"/>
          <a:ext cx="1647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เงินที่คาดว่าจะจ่าย</a:t>
          </a:r>
        </a:p>
      </xdr:txBody>
    </xdr:sp>
    <xdr:clientData/>
  </xdr:twoCellAnchor>
  <xdr:twoCellAnchor>
    <xdr:from>
      <xdr:col>24</xdr:col>
      <xdr:colOff>76200</xdr:colOff>
      <xdr:row>46</xdr:row>
      <xdr:rowOff>152400</xdr:rowOff>
    </xdr:from>
    <xdr:to>
      <xdr:col>24</xdr:col>
      <xdr:colOff>276225</xdr:colOff>
      <xdr:row>46</xdr:row>
      <xdr:rowOff>152400</xdr:rowOff>
    </xdr:to>
    <xdr:sp>
      <xdr:nvSpPr>
        <xdr:cNvPr id="17" name="Line 127"/>
        <xdr:cNvSpPr>
          <a:spLocks/>
        </xdr:cNvSpPr>
      </xdr:nvSpPr>
      <xdr:spPr>
        <a:xfrm>
          <a:off x="5191125" y="15878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45</xdr:row>
      <xdr:rowOff>38100</xdr:rowOff>
    </xdr:from>
    <xdr:to>
      <xdr:col>25</xdr:col>
      <xdr:colOff>0</xdr:colOff>
      <xdr:row>45</xdr:row>
      <xdr:rowOff>238125</xdr:rowOff>
    </xdr:to>
    <xdr:sp>
      <xdr:nvSpPr>
        <xdr:cNvPr id="18" name="Rectangle 63"/>
        <xdr:cNvSpPr>
          <a:spLocks/>
        </xdr:cNvSpPr>
      </xdr:nvSpPr>
      <xdr:spPr>
        <a:xfrm>
          <a:off x="3790950" y="15468600"/>
          <a:ext cx="1647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เงินที่คาดว่าจะจ่าย</a:t>
          </a:r>
        </a:p>
      </xdr:txBody>
    </xdr:sp>
    <xdr:clientData/>
  </xdr:twoCellAnchor>
  <xdr:twoCellAnchor>
    <xdr:from>
      <xdr:col>24</xdr:col>
      <xdr:colOff>76200</xdr:colOff>
      <xdr:row>45</xdr:row>
      <xdr:rowOff>142875</xdr:rowOff>
    </xdr:from>
    <xdr:to>
      <xdr:col>24</xdr:col>
      <xdr:colOff>276225</xdr:colOff>
      <xdr:row>45</xdr:row>
      <xdr:rowOff>142875</xdr:rowOff>
    </xdr:to>
    <xdr:sp>
      <xdr:nvSpPr>
        <xdr:cNvPr id="19" name="Line 129"/>
        <xdr:cNvSpPr>
          <a:spLocks/>
        </xdr:cNvSpPr>
      </xdr:nvSpPr>
      <xdr:spPr>
        <a:xfrm>
          <a:off x="5191125" y="155733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47</xdr:row>
      <xdr:rowOff>38100</xdr:rowOff>
    </xdr:from>
    <xdr:to>
      <xdr:col>25</xdr:col>
      <xdr:colOff>0</xdr:colOff>
      <xdr:row>47</xdr:row>
      <xdr:rowOff>238125</xdr:rowOff>
    </xdr:to>
    <xdr:sp>
      <xdr:nvSpPr>
        <xdr:cNvPr id="20" name="Rectangle 63"/>
        <xdr:cNvSpPr>
          <a:spLocks/>
        </xdr:cNvSpPr>
      </xdr:nvSpPr>
      <xdr:spPr>
        <a:xfrm>
          <a:off x="3790950" y="16059150"/>
          <a:ext cx="1647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เงินที่คาดว่าจะจ่าย</a:t>
          </a:r>
        </a:p>
      </xdr:txBody>
    </xdr:sp>
    <xdr:clientData/>
  </xdr:twoCellAnchor>
  <xdr:twoCellAnchor>
    <xdr:from>
      <xdr:col>24</xdr:col>
      <xdr:colOff>76200</xdr:colOff>
      <xdr:row>47</xdr:row>
      <xdr:rowOff>152400</xdr:rowOff>
    </xdr:from>
    <xdr:to>
      <xdr:col>24</xdr:col>
      <xdr:colOff>276225</xdr:colOff>
      <xdr:row>47</xdr:row>
      <xdr:rowOff>152400</xdr:rowOff>
    </xdr:to>
    <xdr:sp>
      <xdr:nvSpPr>
        <xdr:cNvPr id="21" name="Line 131"/>
        <xdr:cNvSpPr>
          <a:spLocks/>
        </xdr:cNvSpPr>
      </xdr:nvSpPr>
      <xdr:spPr>
        <a:xfrm>
          <a:off x="5191125" y="16173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26</xdr:row>
      <xdr:rowOff>228600</xdr:rowOff>
    </xdr:from>
    <xdr:to>
      <xdr:col>24</xdr:col>
      <xdr:colOff>304800</xdr:colOff>
      <xdr:row>26</xdr:row>
      <xdr:rowOff>228600</xdr:rowOff>
    </xdr:to>
    <xdr:sp>
      <xdr:nvSpPr>
        <xdr:cNvPr id="22" name="Line 143"/>
        <xdr:cNvSpPr>
          <a:spLocks/>
        </xdr:cNvSpPr>
      </xdr:nvSpPr>
      <xdr:spPr>
        <a:xfrm>
          <a:off x="5162550" y="10048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28</xdr:row>
      <xdr:rowOff>133350</xdr:rowOff>
    </xdr:from>
    <xdr:to>
      <xdr:col>25</xdr:col>
      <xdr:colOff>0</xdr:colOff>
      <xdr:row>29</xdr:row>
      <xdr:rowOff>0</xdr:rowOff>
    </xdr:to>
    <xdr:sp>
      <xdr:nvSpPr>
        <xdr:cNvPr id="23" name="Rectangle 54"/>
        <xdr:cNvSpPr>
          <a:spLocks/>
        </xdr:cNvSpPr>
      </xdr:nvSpPr>
      <xdr:spPr>
        <a:xfrm>
          <a:off x="3790950" y="10544175"/>
          <a:ext cx="1647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ใช้สิทธิกด 1 ไม่ใช้กด 0</a:t>
          </a:r>
        </a:p>
      </xdr:txBody>
    </xdr:sp>
    <xdr:clientData/>
  </xdr:twoCellAnchor>
  <xdr:twoCellAnchor>
    <xdr:from>
      <xdr:col>24</xdr:col>
      <xdr:colOff>57150</xdr:colOff>
      <xdr:row>28</xdr:row>
      <xdr:rowOff>228600</xdr:rowOff>
    </xdr:from>
    <xdr:to>
      <xdr:col>24</xdr:col>
      <xdr:colOff>314325</xdr:colOff>
      <xdr:row>28</xdr:row>
      <xdr:rowOff>228600</xdr:rowOff>
    </xdr:to>
    <xdr:sp>
      <xdr:nvSpPr>
        <xdr:cNvPr id="24" name="Line 145"/>
        <xdr:cNvSpPr>
          <a:spLocks/>
        </xdr:cNvSpPr>
      </xdr:nvSpPr>
      <xdr:spPr>
        <a:xfrm>
          <a:off x="5172075" y="10639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30</xdr:row>
      <xdr:rowOff>133350</xdr:rowOff>
    </xdr:from>
    <xdr:to>
      <xdr:col>25</xdr:col>
      <xdr:colOff>0</xdr:colOff>
      <xdr:row>31</xdr:row>
      <xdr:rowOff>0</xdr:rowOff>
    </xdr:to>
    <xdr:sp>
      <xdr:nvSpPr>
        <xdr:cNvPr id="25" name="Rectangle 54"/>
        <xdr:cNvSpPr>
          <a:spLocks/>
        </xdr:cNvSpPr>
      </xdr:nvSpPr>
      <xdr:spPr>
        <a:xfrm>
          <a:off x="3790950" y="11134725"/>
          <a:ext cx="1647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ใช้สิทธิกด 1 ไม่ใช้กด 0</a:t>
          </a:r>
        </a:p>
      </xdr:txBody>
    </xdr:sp>
    <xdr:clientData/>
  </xdr:twoCellAnchor>
  <xdr:twoCellAnchor>
    <xdr:from>
      <xdr:col>24</xdr:col>
      <xdr:colOff>57150</xdr:colOff>
      <xdr:row>30</xdr:row>
      <xdr:rowOff>228600</xdr:rowOff>
    </xdr:from>
    <xdr:to>
      <xdr:col>24</xdr:col>
      <xdr:colOff>314325</xdr:colOff>
      <xdr:row>30</xdr:row>
      <xdr:rowOff>228600</xdr:rowOff>
    </xdr:to>
    <xdr:sp>
      <xdr:nvSpPr>
        <xdr:cNvPr id="26" name="Line 147"/>
        <xdr:cNvSpPr>
          <a:spLocks/>
        </xdr:cNvSpPr>
      </xdr:nvSpPr>
      <xdr:spPr>
        <a:xfrm>
          <a:off x="5172075" y="11229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32</xdr:row>
      <xdr:rowOff>123825</xdr:rowOff>
    </xdr:from>
    <xdr:to>
      <xdr:col>24</xdr:col>
      <xdr:colOff>314325</xdr:colOff>
      <xdr:row>32</xdr:row>
      <xdr:rowOff>285750</xdr:rowOff>
    </xdr:to>
    <xdr:sp>
      <xdr:nvSpPr>
        <xdr:cNvPr id="27" name="Rectangle 54"/>
        <xdr:cNvSpPr>
          <a:spLocks/>
        </xdr:cNvSpPr>
      </xdr:nvSpPr>
      <xdr:spPr>
        <a:xfrm>
          <a:off x="3781425" y="11715750"/>
          <a:ext cx="1647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ใช้สิทธิกด 1 ไม่ใช้กด 0</a:t>
          </a:r>
        </a:p>
      </xdr:txBody>
    </xdr:sp>
    <xdr:clientData/>
  </xdr:twoCellAnchor>
  <xdr:twoCellAnchor>
    <xdr:from>
      <xdr:col>24</xdr:col>
      <xdr:colOff>47625</xdr:colOff>
      <xdr:row>32</xdr:row>
      <xdr:rowOff>219075</xdr:rowOff>
    </xdr:from>
    <xdr:to>
      <xdr:col>24</xdr:col>
      <xdr:colOff>304800</xdr:colOff>
      <xdr:row>32</xdr:row>
      <xdr:rowOff>219075</xdr:rowOff>
    </xdr:to>
    <xdr:sp>
      <xdr:nvSpPr>
        <xdr:cNvPr id="28" name="Line 149"/>
        <xdr:cNvSpPr>
          <a:spLocks/>
        </xdr:cNvSpPr>
      </xdr:nvSpPr>
      <xdr:spPr>
        <a:xfrm>
          <a:off x="5162550" y="11811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33</xdr:row>
      <xdr:rowOff>200025</xdr:rowOff>
    </xdr:from>
    <xdr:to>
      <xdr:col>25</xdr:col>
      <xdr:colOff>0</xdr:colOff>
      <xdr:row>34</xdr:row>
      <xdr:rowOff>66675</xdr:rowOff>
    </xdr:to>
    <xdr:sp>
      <xdr:nvSpPr>
        <xdr:cNvPr id="29" name="Rectangle 54"/>
        <xdr:cNvSpPr>
          <a:spLocks/>
        </xdr:cNvSpPr>
      </xdr:nvSpPr>
      <xdr:spPr>
        <a:xfrm>
          <a:off x="3790950" y="12087225"/>
          <a:ext cx="1647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ใช้สิทธิกด 1 ไม่ใช้กด 0</a:t>
          </a:r>
        </a:p>
      </xdr:txBody>
    </xdr:sp>
    <xdr:clientData/>
  </xdr:twoCellAnchor>
  <xdr:twoCellAnchor>
    <xdr:from>
      <xdr:col>24</xdr:col>
      <xdr:colOff>57150</xdr:colOff>
      <xdr:row>34</xdr:row>
      <xdr:rowOff>0</xdr:rowOff>
    </xdr:from>
    <xdr:to>
      <xdr:col>24</xdr:col>
      <xdr:colOff>314325</xdr:colOff>
      <xdr:row>34</xdr:row>
      <xdr:rowOff>0</xdr:rowOff>
    </xdr:to>
    <xdr:sp>
      <xdr:nvSpPr>
        <xdr:cNvPr id="30" name="Line 151"/>
        <xdr:cNvSpPr>
          <a:spLocks/>
        </xdr:cNvSpPr>
      </xdr:nvSpPr>
      <xdr:spPr>
        <a:xfrm>
          <a:off x="5172075" y="12182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55</xdr:row>
      <xdr:rowOff>152400</xdr:rowOff>
    </xdr:from>
    <xdr:to>
      <xdr:col>24</xdr:col>
      <xdr:colOff>314325</xdr:colOff>
      <xdr:row>56</xdr:row>
      <xdr:rowOff>57150</xdr:rowOff>
    </xdr:to>
    <xdr:sp>
      <xdr:nvSpPr>
        <xdr:cNvPr id="31" name="Rectangle 63"/>
        <xdr:cNvSpPr>
          <a:spLocks/>
        </xdr:cNvSpPr>
      </xdr:nvSpPr>
      <xdr:spPr>
        <a:xfrm>
          <a:off x="3781425" y="18535650"/>
          <a:ext cx="1647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เงินที่คาดว่าจะจ่าย</a:t>
          </a:r>
        </a:p>
      </xdr:txBody>
    </xdr:sp>
    <xdr:clientData/>
  </xdr:twoCellAnchor>
  <xdr:twoCellAnchor>
    <xdr:from>
      <xdr:col>24</xdr:col>
      <xdr:colOff>66675</xdr:colOff>
      <xdr:row>55</xdr:row>
      <xdr:rowOff>257175</xdr:rowOff>
    </xdr:from>
    <xdr:to>
      <xdr:col>24</xdr:col>
      <xdr:colOff>266700</xdr:colOff>
      <xdr:row>55</xdr:row>
      <xdr:rowOff>257175</xdr:rowOff>
    </xdr:to>
    <xdr:sp>
      <xdr:nvSpPr>
        <xdr:cNvPr id="32" name="Line 153"/>
        <xdr:cNvSpPr>
          <a:spLocks/>
        </xdr:cNvSpPr>
      </xdr:nvSpPr>
      <xdr:spPr>
        <a:xfrm>
          <a:off x="5181600" y="186404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57150</xdr:rowOff>
    </xdr:from>
    <xdr:to>
      <xdr:col>26</xdr:col>
      <xdr:colOff>114300</xdr:colOff>
      <xdr:row>64</xdr:row>
      <xdr:rowOff>257175</xdr:rowOff>
    </xdr:to>
    <xdr:sp>
      <xdr:nvSpPr>
        <xdr:cNvPr id="33" name="Rectangle 63"/>
        <xdr:cNvSpPr>
          <a:spLocks/>
        </xdr:cNvSpPr>
      </xdr:nvSpPr>
      <xdr:spPr>
        <a:xfrm>
          <a:off x="4276725" y="21250275"/>
          <a:ext cx="1447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เงินที่จ่ายจริง</a:t>
          </a:r>
        </a:p>
      </xdr:txBody>
    </xdr:sp>
    <xdr:clientData/>
  </xdr:twoCellAnchor>
  <xdr:twoCellAnchor>
    <xdr:from>
      <xdr:col>25</xdr:col>
      <xdr:colOff>38100</xdr:colOff>
      <xdr:row>64</xdr:row>
      <xdr:rowOff>161925</xdr:rowOff>
    </xdr:from>
    <xdr:to>
      <xdr:col>26</xdr:col>
      <xdr:colOff>66675</xdr:colOff>
      <xdr:row>64</xdr:row>
      <xdr:rowOff>161925</xdr:rowOff>
    </xdr:to>
    <xdr:sp>
      <xdr:nvSpPr>
        <xdr:cNvPr id="34" name="Line 155"/>
        <xdr:cNvSpPr>
          <a:spLocks/>
        </xdr:cNvSpPr>
      </xdr:nvSpPr>
      <xdr:spPr>
        <a:xfrm>
          <a:off x="5476875" y="21355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57150</xdr:rowOff>
    </xdr:from>
    <xdr:to>
      <xdr:col>26</xdr:col>
      <xdr:colOff>114300</xdr:colOff>
      <xdr:row>65</xdr:row>
      <xdr:rowOff>257175</xdr:rowOff>
    </xdr:to>
    <xdr:sp>
      <xdr:nvSpPr>
        <xdr:cNvPr id="35" name="Rectangle 63"/>
        <xdr:cNvSpPr>
          <a:spLocks/>
        </xdr:cNvSpPr>
      </xdr:nvSpPr>
      <xdr:spPr>
        <a:xfrm>
          <a:off x="4276725" y="21545550"/>
          <a:ext cx="1447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เงินที่จ่ายจริง</a:t>
          </a:r>
        </a:p>
      </xdr:txBody>
    </xdr:sp>
    <xdr:clientData/>
  </xdr:twoCellAnchor>
  <xdr:twoCellAnchor>
    <xdr:from>
      <xdr:col>25</xdr:col>
      <xdr:colOff>38100</xdr:colOff>
      <xdr:row>65</xdr:row>
      <xdr:rowOff>161925</xdr:rowOff>
    </xdr:from>
    <xdr:to>
      <xdr:col>26</xdr:col>
      <xdr:colOff>66675</xdr:colOff>
      <xdr:row>65</xdr:row>
      <xdr:rowOff>161925</xdr:rowOff>
    </xdr:to>
    <xdr:sp>
      <xdr:nvSpPr>
        <xdr:cNvPr id="36" name="Line 160"/>
        <xdr:cNvSpPr>
          <a:spLocks/>
        </xdr:cNvSpPr>
      </xdr:nvSpPr>
      <xdr:spPr>
        <a:xfrm>
          <a:off x="5476875" y="21650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68</xdr:row>
      <xdr:rowOff>57150</xdr:rowOff>
    </xdr:from>
    <xdr:to>
      <xdr:col>24</xdr:col>
      <xdr:colOff>228600</xdr:colOff>
      <xdr:row>68</xdr:row>
      <xdr:rowOff>247650</xdr:rowOff>
    </xdr:to>
    <xdr:sp>
      <xdr:nvSpPr>
        <xdr:cNvPr id="37" name="Rectangle 47"/>
        <xdr:cNvSpPr>
          <a:spLocks/>
        </xdr:cNvSpPr>
      </xdr:nvSpPr>
      <xdr:spPr>
        <a:xfrm>
          <a:off x="4324350" y="22431375"/>
          <a:ext cx="1019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ใช่กด 1 ไม่ใช่กด 0</a:t>
          </a:r>
        </a:p>
      </xdr:txBody>
    </xdr:sp>
    <xdr:clientData/>
  </xdr:twoCellAnchor>
  <xdr:twoCellAnchor>
    <xdr:from>
      <xdr:col>19</xdr:col>
      <xdr:colOff>0</xdr:colOff>
      <xdr:row>69</xdr:row>
      <xdr:rowOff>57150</xdr:rowOff>
    </xdr:from>
    <xdr:to>
      <xdr:col>26</xdr:col>
      <xdr:colOff>114300</xdr:colOff>
      <xdr:row>69</xdr:row>
      <xdr:rowOff>257175</xdr:rowOff>
    </xdr:to>
    <xdr:sp>
      <xdr:nvSpPr>
        <xdr:cNvPr id="38" name="Rectangle 63"/>
        <xdr:cNvSpPr>
          <a:spLocks/>
        </xdr:cNvSpPr>
      </xdr:nvSpPr>
      <xdr:spPr>
        <a:xfrm>
          <a:off x="4276725" y="22726650"/>
          <a:ext cx="1447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เงินที่จ่ายจริง</a:t>
          </a:r>
        </a:p>
      </xdr:txBody>
    </xdr:sp>
    <xdr:clientData/>
  </xdr:twoCellAnchor>
  <xdr:twoCellAnchor>
    <xdr:from>
      <xdr:col>25</xdr:col>
      <xdr:colOff>38100</xdr:colOff>
      <xdr:row>69</xdr:row>
      <xdr:rowOff>161925</xdr:rowOff>
    </xdr:from>
    <xdr:to>
      <xdr:col>26</xdr:col>
      <xdr:colOff>66675</xdr:colOff>
      <xdr:row>69</xdr:row>
      <xdr:rowOff>161925</xdr:rowOff>
    </xdr:to>
    <xdr:sp>
      <xdr:nvSpPr>
        <xdr:cNvPr id="39" name="Line 163"/>
        <xdr:cNvSpPr>
          <a:spLocks/>
        </xdr:cNvSpPr>
      </xdr:nvSpPr>
      <xdr:spPr>
        <a:xfrm>
          <a:off x="5476875" y="228314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72</xdr:row>
      <xdr:rowOff>57150</xdr:rowOff>
    </xdr:from>
    <xdr:to>
      <xdr:col>26</xdr:col>
      <xdr:colOff>114300</xdr:colOff>
      <xdr:row>72</xdr:row>
      <xdr:rowOff>257175</xdr:rowOff>
    </xdr:to>
    <xdr:sp>
      <xdr:nvSpPr>
        <xdr:cNvPr id="40" name="Rectangle 63"/>
        <xdr:cNvSpPr>
          <a:spLocks/>
        </xdr:cNvSpPr>
      </xdr:nvSpPr>
      <xdr:spPr>
        <a:xfrm>
          <a:off x="4276725" y="23393400"/>
          <a:ext cx="1447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เงินที่จ่ายจริง</a:t>
          </a:r>
        </a:p>
      </xdr:txBody>
    </xdr:sp>
    <xdr:clientData/>
  </xdr:twoCellAnchor>
  <xdr:twoCellAnchor>
    <xdr:from>
      <xdr:col>25</xdr:col>
      <xdr:colOff>38100</xdr:colOff>
      <xdr:row>72</xdr:row>
      <xdr:rowOff>161925</xdr:rowOff>
    </xdr:from>
    <xdr:to>
      <xdr:col>26</xdr:col>
      <xdr:colOff>66675</xdr:colOff>
      <xdr:row>72</xdr:row>
      <xdr:rowOff>161925</xdr:rowOff>
    </xdr:to>
    <xdr:sp>
      <xdr:nvSpPr>
        <xdr:cNvPr id="41" name="Line 166"/>
        <xdr:cNvSpPr>
          <a:spLocks/>
        </xdr:cNvSpPr>
      </xdr:nvSpPr>
      <xdr:spPr>
        <a:xfrm>
          <a:off x="5476875" y="23498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73</xdr:row>
      <xdr:rowOff>57150</xdr:rowOff>
    </xdr:from>
    <xdr:to>
      <xdr:col>26</xdr:col>
      <xdr:colOff>114300</xdr:colOff>
      <xdr:row>73</xdr:row>
      <xdr:rowOff>257175</xdr:rowOff>
    </xdr:to>
    <xdr:sp>
      <xdr:nvSpPr>
        <xdr:cNvPr id="42" name="Rectangle 63"/>
        <xdr:cNvSpPr>
          <a:spLocks/>
        </xdr:cNvSpPr>
      </xdr:nvSpPr>
      <xdr:spPr>
        <a:xfrm>
          <a:off x="4276725" y="23688675"/>
          <a:ext cx="1447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เงินที่จ่ายจริง</a:t>
          </a:r>
        </a:p>
      </xdr:txBody>
    </xdr:sp>
    <xdr:clientData/>
  </xdr:twoCellAnchor>
  <xdr:twoCellAnchor>
    <xdr:from>
      <xdr:col>25</xdr:col>
      <xdr:colOff>38100</xdr:colOff>
      <xdr:row>73</xdr:row>
      <xdr:rowOff>161925</xdr:rowOff>
    </xdr:from>
    <xdr:to>
      <xdr:col>26</xdr:col>
      <xdr:colOff>66675</xdr:colOff>
      <xdr:row>73</xdr:row>
      <xdr:rowOff>161925</xdr:rowOff>
    </xdr:to>
    <xdr:sp>
      <xdr:nvSpPr>
        <xdr:cNvPr id="43" name="Line 168"/>
        <xdr:cNvSpPr>
          <a:spLocks/>
        </xdr:cNvSpPr>
      </xdr:nvSpPr>
      <xdr:spPr>
        <a:xfrm>
          <a:off x="5476875" y="23793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74</xdr:row>
      <xdr:rowOff>0</xdr:rowOff>
    </xdr:from>
    <xdr:to>
      <xdr:col>31</xdr:col>
      <xdr:colOff>0</xdr:colOff>
      <xdr:row>76</xdr:row>
      <xdr:rowOff>28575</xdr:rowOff>
    </xdr:to>
    <xdr:sp>
      <xdr:nvSpPr>
        <xdr:cNvPr id="44" name="Rectangle 169"/>
        <xdr:cNvSpPr>
          <a:spLocks/>
        </xdr:cNvSpPr>
      </xdr:nvSpPr>
      <xdr:spPr>
        <a:xfrm>
          <a:off x="19050" y="23926800"/>
          <a:ext cx="65436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แจ้งงานการเงิน</a:t>
          </a:r>
          <a:r>
            <a:rPr lang="en-US" cap="none" sz="1000" b="0" i="0" u="none" baseline="0">
              <a:solidFill>
                <a:srgbClr val="000000"/>
              </a:solidFill>
            </a:rPr>
            <a:t>  กรุณาหักภาษี ณ ที่จ่ายต่อเดือนตาม  </a:t>
          </a:r>
          <a:r>
            <a:rPr lang="en-US" cap="none" sz="1000" b="0" i="0" u="none" baseline="0">
              <a:solidFill>
                <a:srgbClr val="000000"/>
              </a:solidFill>
            </a:rPr>
            <a:t>☐</a:t>
          </a:r>
          <a:r>
            <a:rPr lang="en-US" cap="none" sz="1000" b="0" i="0" u="none" baseline="0">
              <a:solidFill>
                <a:srgbClr val="000000"/>
              </a:solidFill>
            </a:rPr>
            <a:t>  แบบที่คำนวณได้  </a:t>
          </a:r>
          <a:r>
            <a:rPr lang="en-US" cap="none" sz="1000" b="0" i="0" u="none" baseline="0">
              <a:solidFill>
                <a:srgbClr val="000000"/>
              </a:solidFill>
            </a:rPr>
            <a:t>☐</a:t>
          </a:r>
          <a:r>
            <a:rPr lang="en-US" cap="none" sz="1000" b="0" i="0" u="none" baseline="0">
              <a:solidFill>
                <a:srgbClr val="000000"/>
              </a:solidFill>
            </a:rPr>
            <a:t>  หัก ณ ที่จ่าย 
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   จำนวน ...........บาท
</a:t>
          </a:r>
          <a:r>
            <a:rPr lang="en-US" cap="none" sz="1000" b="0" i="0" u="none" baseline="0">
              <a:solidFill>
                <a:srgbClr val="FF0000"/>
              </a:solidFill>
            </a:rPr>
            <a:t>                     </a:t>
          </a:r>
          <a:r>
            <a:rPr lang="en-US" cap="none" sz="1000" b="0" i="0" u="none" baseline="0">
              <a:solidFill>
                <a:srgbClr val="FF0000"/>
              </a:solidFill>
            </a:rPr>
            <a:t>  </a:t>
          </a:r>
          <a:r>
            <a:rPr lang="en-US" cap="none" sz="1000" b="0" i="0" u="none" baseline="0">
              <a:solidFill>
                <a:srgbClr val="FF0000"/>
              </a:solidFill>
            </a:rPr>
            <a:t> เลือกตามวัตถุประสงค์                  </a:t>
          </a: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ลงชื่อ.................................ผู้มีเงินได้</a:t>
          </a:r>
        </a:p>
      </xdr:txBody>
    </xdr:sp>
    <xdr:clientData/>
  </xdr:twoCellAnchor>
  <xdr:twoCellAnchor>
    <xdr:from>
      <xdr:col>12</xdr:col>
      <xdr:colOff>190500</xdr:colOff>
      <xdr:row>4</xdr:row>
      <xdr:rowOff>161925</xdr:rowOff>
    </xdr:from>
    <xdr:to>
      <xdr:col>12</xdr:col>
      <xdr:colOff>161925</xdr:colOff>
      <xdr:row>4</xdr:row>
      <xdr:rowOff>276225</xdr:rowOff>
    </xdr:to>
    <xdr:sp>
      <xdr:nvSpPr>
        <xdr:cNvPr id="45" name="Line 172"/>
        <xdr:cNvSpPr>
          <a:spLocks/>
        </xdr:cNvSpPr>
      </xdr:nvSpPr>
      <xdr:spPr>
        <a:xfrm flipH="1">
          <a:off x="3143250" y="2276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74</xdr:row>
      <xdr:rowOff>9525</xdr:rowOff>
    </xdr:from>
    <xdr:to>
      <xdr:col>30</xdr:col>
      <xdr:colOff>161925</xdr:colOff>
      <xdr:row>76</xdr:row>
      <xdr:rowOff>38100</xdr:rowOff>
    </xdr:to>
    <xdr:sp>
      <xdr:nvSpPr>
        <xdr:cNvPr id="46" name="AutoShape 3025"/>
        <xdr:cNvSpPr>
          <a:spLocks/>
        </xdr:cNvSpPr>
      </xdr:nvSpPr>
      <xdr:spPr>
        <a:xfrm>
          <a:off x="5819775" y="23936325"/>
          <a:ext cx="628650" cy="628650"/>
        </a:xfrm>
        <a:prstGeom prst="downArrow">
          <a:avLst>
            <a:gd name="adj" fmla="val 4925"/>
          </a:avLst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ตอบ</a:t>
          </a:r>
        </a:p>
      </xdr:txBody>
    </xdr:sp>
    <xdr:clientData/>
  </xdr:twoCellAnchor>
  <xdr:twoCellAnchor>
    <xdr:from>
      <xdr:col>24</xdr:col>
      <xdr:colOff>9525</xdr:colOff>
      <xdr:row>2</xdr:row>
      <xdr:rowOff>0</xdr:rowOff>
    </xdr:from>
    <xdr:to>
      <xdr:col>30</xdr:col>
      <xdr:colOff>266700</xdr:colOff>
      <xdr:row>3</xdr:row>
      <xdr:rowOff>0</xdr:rowOff>
    </xdr:to>
    <xdr:sp>
      <xdr:nvSpPr>
        <xdr:cNvPr id="47" name="Rectangle 51"/>
        <xdr:cNvSpPr>
          <a:spLocks/>
        </xdr:cNvSpPr>
      </xdr:nvSpPr>
      <xdr:spPr>
        <a:xfrm>
          <a:off x="5124450" y="1371600"/>
          <a:ext cx="1428750" cy="352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โดย ยอดศิล ภาชนะทิพย์</a:t>
          </a:r>
        </a:p>
      </xdr:txBody>
    </xdr:sp>
    <xdr:clientData/>
  </xdr:twoCellAnchor>
  <xdr:twoCellAnchor>
    <xdr:from>
      <xdr:col>16</xdr:col>
      <xdr:colOff>47625</xdr:colOff>
      <xdr:row>57</xdr:row>
      <xdr:rowOff>190500</xdr:rowOff>
    </xdr:from>
    <xdr:to>
      <xdr:col>24</xdr:col>
      <xdr:colOff>314325</xdr:colOff>
      <xdr:row>58</xdr:row>
      <xdr:rowOff>95250</xdr:rowOff>
    </xdr:to>
    <xdr:sp>
      <xdr:nvSpPr>
        <xdr:cNvPr id="48" name="Rectangle 63"/>
        <xdr:cNvSpPr>
          <a:spLocks/>
        </xdr:cNvSpPr>
      </xdr:nvSpPr>
      <xdr:spPr>
        <a:xfrm>
          <a:off x="3781425" y="19173825"/>
          <a:ext cx="1647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เงินที่คาดว่าจะจ่าย</a:t>
          </a:r>
        </a:p>
      </xdr:txBody>
    </xdr:sp>
    <xdr:clientData/>
  </xdr:twoCellAnchor>
  <xdr:twoCellAnchor>
    <xdr:from>
      <xdr:col>24</xdr:col>
      <xdr:colOff>85725</xdr:colOff>
      <xdr:row>57</xdr:row>
      <xdr:rowOff>285750</xdr:rowOff>
    </xdr:from>
    <xdr:to>
      <xdr:col>24</xdr:col>
      <xdr:colOff>285750</xdr:colOff>
      <xdr:row>57</xdr:row>
      <xdr:rowOff>285750</xdr:rowOff>
    </xdr:to>
    <xdr:sp>
      <xdr:nvSpPr>
        <xdr:cNvPr id="49" name="Line 125"/>
        <xdr:cNvSpPr>
          <a:spLocks/>
        </xdr:cNvSpPr>
      </xdr:nvSpPr>
      <xdr:spPr>
        <a:xfrm>
          <a:off x="5200650" y="19269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59</xdr:row>
      <xdr:rowOff>142875</xdr:rowOff>
    </xdr:from>
    <xdr:to>
      <xdr:col>24</xdr:col>
      <xdr:colOff>285750</xdr:colOff>
      <xdr:row>60</xdr:row>
      <xdr:rowOff>47625</xdr:rowOff>
    </xdr:to>
    <xdr:sp>
      <xdr:nvSpPr>
        <xdr:cNvPr id="50" name="Rectangle 63"/>
        <xdr:cNvSpPr>
          <a:spLocks/>
        </xdr:cNvSpPr>
      </xdr:nvSpPr>
      <xdr:spPr>
        <a:xfrm>
          <a:off x="3752850" y="19735800"/>
          <a:ext cx="1647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งินที่จ่ายจริง</a:t>
          </a:r>
        </a:p>
      </xdr:txBody>
    </xdr:sp>
    <xdr:clientData/>
  </xdr:twoCellAnchor>
  <xdr:twoCellAnchor>
    <xdr:from>
      <xdr:col>24</xdr:col>
      <xdr:colOff>57150</xdr:colOff>
      <xdr:row>59</xdr:row>
      <xdr:rowOff>238125</xdr:rowOff>
    </xdr:from>
    <xdr:to>
      <xdr:col>24</xdr:col>
      <xdr:colOff>257175</xdr:colOff>
      <xdr:row>59</xdr:row>
      <xdr:rowOff>238125</xdr:rowOff>
    </xdr:to>
    <xdr:sp>
      <xdr:nvSpPr>
        <xdr:cNvPr id="51" name="Line 125"/>
        <xdr:cNvSpPr>
          <a:spLocks/>
        </xdr:cNvSpPr>
      </xdr:nvSpPr>
      <xdr:spPr>
        <a:xfrm>
          <a:off x="5172075" y="19831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28575</xdr:rowOff>
    </xdr:from>
    <xdr:to>
      <xdr:col>0</xdr:col>
      <xdr:colOff>352425</xdr:colOff>
      <xdr:row>4</xdr:row>
      <xdr:rowOff>266700</xdr:rowOff>
    </xdr:to>
    <xdr:sp>
      <xdr:nvSpPr>
        <xdr:cNvPr id="52" name="สี่เหลี่ยมผืนผ้ามุมมน 20"/>
        <xdr:cNvSpPr>
          <a:spLocks/>
        </xdr:cNvSpPr>
      </xdr:nvSpPr>
      <xdr:spPr>
        <a:xfrm>
          <a:off x="47625" y="2143125"/>
          <a:ext cx="304800" cy="238125"/>
        </a:xfrm>
        <a:prstGeom prst="roundRect">
          <a:avLst/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ก.   </a:t>
          </a:r>
        </a:p>
      </xdr:txBody>
    </xdr:sp>
    <xdr:clientData/>
  </xdr:twoCellAnchor>
  <xdr:twoCellAnchor>
    <xdr:from>
      <xdr:col>0</xdr:col>
      <xdr:colOff>47625</xdr:colOff>
      <xdr:row>15</xdr:row>
      <xdr:rowOff>28575</xdr:rowOff>
    </xdr:from>
    <xdr:to>
      <xdr:col>0</xdr:col>
      <xdr:colOff>361950</xdr:colOff>
      <xdr:row>15</xdr:row>
      <xdr:rowOff>295275</xdr:rowOff>
    </xdr:to>
    <xdr:sp>
      <xdr:nvSpPr>
        <xdr:cNvPr id="53" name="สี่เหลี่ยมผืนผ้ามุมมน 69"/>
        <xdr:cNvSpPr>
          <a:spLocks/>
        </xdr:cNvSpPr>
      </xdr:nvSpPr>
      <xdr:spPr>
        <a:xfrm>
          <a:off x="47625" y="6296025"/>
          <a:ext cx="314325" cy="266700"/>
        </a:xfrm>
        <a:prstGeom prst="roundRect">
          <a:avLst/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ข.  </a:t>
          </a:r>
        </a:p>
      </xdr:txBody>
    </xdr:sp>
    <xdr:clientData/>
  </xdr:twoCellAnchor>
  <xdr:twoCellAnchor>
    <xdr:from>
      <xdr:col>16</xdr:col>
      <xdr:colOff>47625</xdr:colOff>
      <xdr:row>40</xdr:row>
      <xdr:rowOff>76200</xdr:rowOff>
    </xdr:from>
    <xdr:to>
      <xdr:col>24</xdr:col>
      <xdr:colOff>314325</xdr:colOff>
      <xdr:row>40</xdr:row>
      <xdr:rowOff>276225</xdr:rowOff>
    </xdr:to>
    <xdr:sp>
      <xdr:nvSpPr>
        <xdr:cNvPr id="54" name="Rectangle 63"/>
        <xdr:cNvSpPr>
          <a:spLocks/>
        </xdr:cNvSpPr>
      </xdr:nvSpPr>
      <xdr:spPr>
        <a:xfrm>
          <a:off x="3781425" y="14030325"/>
          <a:ext cx="1647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เงินที่คาดว่าจะจ่าย</a:t>
          </a:r>
        </a:p>
      </xdr:txBody>
    </xdr:sp>
    <xdr:clientData/>
  </xdr:twoCellAnchor>
  <xdr:twoCellAnchor>
    <xdr:from>
      <xdr:col>24</xdr:col>
      <xdr:colOff>66675</xdr:colOff>
      <xdr:row>40</xdr:row>
      <xdr:rowOff>180975</xdr:rowOff>
    </xdr:from>
    <xdr:to>
      <xdr:col>24</xdr:col>
      <xdr:colOff>266700</xdr:colOff>
      <xdr:row>40</xdr:row>
      <xdr:rowOff>180975</xdr:rowOff>
    </xdr:to>
    <xdr:sp>
      <xdr:nvSpPr>
        <xdr:cNvPr id="55" name="Line 129"/>
        <xdr:cNvSpPr>
          <a:spLocks/>
        </xdr:cNvSpPr>
      </xdr:nvSpPr>
      <xdr:spPr>
        <a:xfrm>
          <a:off x="5181600" y="141351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42</xdr:row>
      <xdr:rowOff>76200</xdr:rowOff>
    </xdr:from>
    <xdr:to>
      <xdr:col>25</xdr:col>
      <xdr:colOff>0</xdr:colOff>
      <xdr:row>42</xdr:row>
      <xdr:rowOff>276225</xdr:rowOff>
    </xdr:to>
    <xdr:sp>
      <xdr:nvSpPr>
        <xdr:cNvPr id="56" name="Rectangle 63"/>
        <xdr:cNvSpPr>
          <a:spLocks/>
        </xdr:cNvSpPr>
      </xdr:nvSpPr>
      <xdr:spPr>
        <a:xfrm>
          <a:off x="3790950" y="14620875"/>
          <a:ext cx="1647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เงินที่คาดว่าจะจ่าย</a:t>
          </a:r>
        </a:p>
      </xdr:txBody>
    </xdr:sp>
    <xdr:clientData/>
  </xdr:twoCellAnchor>
  <xdr:twoCellAnchor>
    <xdr:from>
      <xdr:col>24</xdr:col>
      <xdr:colOff>76200</xdr:colOff>
      <xdr:row>42</xdr:row>
      <xdr:rowOff>180975</xdr:rowOff>
    </xdr:from>
    <xdr:to>
      <xdr:col>24</xdr:col>
      <xdr:colOff>276225</xdr:colOff>
      <xdr:row>42</xdr:row>
      <xdr:rowOff>180975</xdr:rowOff>
    </xdr:to>
    <xdr:sp>
      <xdr:nvSpPr>
        <xdr:cNvPr id="57" name="Line 129"/>
        <xdr:cNvSpPr>
          <a:spLocks/>
        </xdr:cNvSpPr>
      </xdr:nvSpPr>
      <xdr:spPr>
        <a:xfrm>
          <a:off x="5191125" y="14725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44</xdr:row>
      <xdr:rowOff>76200</xdr:rowOff>
    </xdr:from>
    <xdr:to>
      <xdr:col>24</xdr:col>
      <xdr:colOff>314325</xdr:colOff>
      <xdr:row>44</xdr:row>
      <xdr:rowOff>276225</xdr:rowOff>
    </xdr:to>
    <xdr:sp>
      <xdr:nvSpPr>
        <xdr:cNvPr id="58" name="Rectangle 63"/>
        <xdr:cNvSpPr>
          <a:spLocks/>
        </xdr:cNvSpPr>
      </xdr:nvSpPr>
      <xdr:spPr>
        <a:xfrm>
          <a:off x="3781425" y="15211425"/>
          <a:ext cx="1647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เงินที่คาดว่าจะจ่าย</a:t>
          </a:r>
        </a:p>
      </xdr:txBody>
    </xdr:sp>
    <xdr:clientData/>
  </xdr:twoCellAnchor>
  <xdr:twoCellAnchor>
    <xdr:from>
      <xdr:col>24</xdr:col>
      <xdr:colOff>66675</xdr:colOff>
      <xdr:row>44</xdr:row>
      <xdr:rowOff>180975</xdr:rowOff>
    </xdr:from>
    <xdr:to>
      <xdr:col>24</xdr:col>
      <xdr:colOff>266700</xdr:colOff>
      <xdr:row>44</xdr:row>
      <xdr:rowOff>180975</xdr:rowOff>
    </xdr:to>
    <xdr:sp>
      <xdr:nvSpPr>
        <xdr:cNvPr id="59" name="Line 129"/>
        <xdr:cNvSpPr>
          <a:spLocks/>
        </xdr:cNvSpPr>
      </xdr:nvSpPr>
      <xdr:spPr>
        <a:xfrm>
          <a:off x="5181600" y="153162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38</xdr:row>
      <xdr:rowOff>66675</xdr:rowOff>
    </xdr:from>
    <xdr:to>
      <xdr:col>24</xdr:col>
      <xdr:colOff>304800</xdr:colOff>
      <xdr:row>38</xdr:row>
      <xdr:rowOff>266700</xdr:rowOff>
    </xdr:to>
    <xdr:sp>
      <xdr:nvSpPr>
        <xdr:cNvPr id="60" name="Rectangle 63"/>
        <xdr:cNvSpPr>
          <a:spLocks/>
        </xdr:cNvSpPr>
      </xdr:nvSpPr>
      <xdr:spPr>
        <a:xfrm>
          <a:off x="3771900" y="13430250"/>
          <a:ext cx="1647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บันทึก</a:t>
          </a:r>
          <a:r>
            <a:rPr lang="en-US" cap="none" sz="1000" b="0" i="0" u="none" baseline="0">
              <a:solidFill>
                <a:srgbClr val="000000"/>
              </a:solidFill>
            </a:rPr>
            <a:t>จำนวน</a:t>
          </a:r>
          <a:r>
            <a:rPr lang="en-US" cap="none" sz="800" b="0" i="0" u="none" baseline="0">
              <a:solidFill>
                <a:srgbClr val="000000"/>
              </a:solidFill>
            </a:rPr>
            <a:t>เงินที่คาดว่าจะจ่าย</a:t>
          </a:r>
        </a:p>
      </xdr:txBody>
    </xdr:sp>
    <xdr:clientData/>
  </xdr:twoCellAnchor>
  <xdr:twoCellAnchor>
    <xdr:from>
      <xdr:col>24</xdr:col>
      <xdr:colOff>57150</xdr:colOff>
      <xdr:row>38</xdr:row>
      <xdr:rowOff>171450</xdr:rowOff>
    </xdr:from>
    <xdr:to>
      <xdr:col>24</xdr:col>
      <xdr:colOff>257175</xdr:colOff>
      <xdr:row>38</xdr:row>
      <xdr:rowOff>171450</xdr:rowOff>
    </xdr:to>
    <xdr:sp>
      <xdr:nvSpPr>
        <xdr:cNvPr id="61" name="Line 129"/>
        <xdr:cNvSpPr>
          <a:spLocks/>
        </xdr:cNvSpPr>
      </xdr:nvSpPr>
      <xdr:spPr>
        <a:xfrm>
          <a:off x="5172075" y="13535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62</xdr:row>
      <xdr:rowOff>38100</xdr:rowOff>
    </xdr:from>
    <xdr:to>
      <xdr:col>9</xdr:col>
      <xdr:colOff>123825</xdr:colOff>
      <xdr:row>62</xdr:row>
      <xdr:rowOff>257175</xdr:rowOff>
    </xdr:to>
    <xdr:sp>
      <xdr:nvSpPr>
        <xdr:cNvPr id="62" name="แผนผังลําดับงาน: กระบวนการสำรอง 92"/>
        <xdr:cNvSpPr>
          <a:spLocks/>
        </xdr:cNvSpPr>
      </xdr:nvSpPr>
      <xdr:spPr>
        <a:xfrm>
          <a:off x="2190750" y="20545425"/>
          <a:ext cx="257175" cy="219075"/>
        </a:xfrm>
        <a:prstGeom prst="flowChartAlternateProcess">
          <a:avLst/>
        </a:prstGeom>
        <a:solidFill>
          <a:srgbClr val="4F81BD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ค</a:t>
          </a:r>
        </a:p>
      </xdr:txBody>
    </xdr:sp>
    <xdr:clientData/>
  </xdr:twoCellAnchor>
  <xdr:twoCellAnchor>
    <xdr:from>
      <xdr:col>7</xdr:col>
      <xdr:colOff>19050</xdr:colOff>
      <xdr:row>71</xdr:row>
      <xdr:rowOff>28575</xdr:rowOff>
    </xdr:from>
    <xdr:to>
      <xdr:col>8</xdr:col>
      <xdr:colOff>104775</xdr:colOff>
      <xdr:row>71</xdr:row>
      <xdr:rowOff>247650</xdr:rowOff>
    </xdr:to>
    <xdr:sp>
      <xdr:nvSpPr>
        <xdr:cNvPr id="63" name="แผนผังลําดับงาน: กระบวนการสำรอง 93"/>
        <xdr:cNvSpPr>
          <a:spLocks/>
        </xdr:cNvSpPr>
      </xdr:nvSpPr>
      <xdr:spPr>
        <a:xfrm>
          <a:off x="2000250" y="23069550"/>
          <a:ext cx="257175" cy="219075"/>
        </a:xfrm>
        <a:prstGeom prst="flowChartAlternateProcess">
          <a:avLst/>
        </a:prstGeom>
        <a:solidFill>
          <a:srgbClr val="4F81BD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ง</a:t>
          </a:r>
        </a:p>
      </xdr:txBody>
    </xdr:sp>
    <xdr:clientData/>
  </xdr:twoCellAnchor>
  <xdr:twoCellAnchor>
    <xdr:from>
      <xdr:col>0</xdr:col>
      <xdr:colOff>285750</xdr:colOff>
      <xdr:row>67</xdr:row>
      <xdr:rowOff>38100</xdr:rowOff>
    </xdr:from>
    <xdr:to>
      <xdr:col>0</xdr:col>
      <xdr:colOff>542925</xdr:colOff>
      <xdr:row>67</xdr:row>
      <xdr:rowOff>257175</xdr:rowOff>
    </xdr:to>
    <xdr:sp>
      <xdr:nvSpPr>
        <xdr:cNvPr id="64" name="แผนผังลําดับงาน: กระบวนการสำรอง 95"/>
        <xdr:cNvSpPr>
          <a:spLocks/>
        </xdr:cNvSpPr>
      </xdr:nvSpPr>
      <xdr:spPr>
        <a:xfrm>
          <a:off x="285750" y="22117050"/>
          <a:ext cx="257175" cy="219075"/>
        </a:xfrm>
        <a:prstGeom prst="flowChartAlternateProcess">
          <a:avLst/>
        </a:prstGeom>
        <a:solidFill>
          <a:srgbClr val="4F81BD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1</a:t>
          </a:r>
        </a:p>
      </xdr:txBody>
    </xdr:sp>
    <xdr:clientData/>
  </xdr:twoCellAnchor>
  <xdr:twoCellAnchor>
    <xdr:from>
      <xdr:col>0</xdr:col>
      <xdr:colOff>314325</xdr:colOff>
      <xdr:row>67</xdr:row>
      <xdr:rowOff>285750</xdr:rowOff>
    </xdr:from>
    <xdr:to>
      <xdr:col>0</xdr:col>
      <xdr:colOff>571500</xdr:colOff>
      <xdr:row>68</xdr:row>
      <xdr:rowOff>209550</xdr:rowOff>
    </xdr:to>
    <xdr:sp>
      <xdr:nvSpPr>
        <xdr:cNvPr id="65" name="แผนผังลําดับงาน: กระบวนการสำรอง 96"/>
        <xdr:cNvSpPr>
          <a:spLocks/>
        </xdr:cNvSpPr>
      </xdr:nvSpPr>
      <xdr:spPr>
        <a:xfrm>
          <a:off x="314325" y="22364700"/>
          <a:ext cx="257175" cy="219075"/>
        </a:xfrm>
        <a:prstGeom prst="flowChartAlternateProcess">
          <a:avLst/>
        </a:prstGeom>
        <a:solidFill>
          <a:srgbClr val="4F81BD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0</xdr:col>
      <xdr:colOff>0</xdr:colOff>
      <xdr:row>13</xdr:row>
      <xdr:rowOff>38100</xdr:rowOff>
    </xdr:from>
    <xdr:to>
      <xdr:col>30</xdr:col>
      <xdr:colOff>238125</xdr:colOff>
      <xdr:row>14</xdr:row>
      <xdr:rowOff>438150</xdr:rowOff>
    </xdr:to>
    <xdr:sp>
      <xdr:nvSpPr>
        <xdr:cNvPr id="66" name="สี่เหลี่ยมผืนผ้ามุมมน 70"/>
        <xdr:cNvSpPr>
          <a:spLocks/>
        </xdr:cNvSpPr>
      </xdr:nvSpPr>
      <xdr:spPr>
        <a:xfrm>
          <a:off x="0" y="5553075"/>
          <a:ext cx="6524625" cy="695325"/>
        </a:xfrm>
        <a:prstGeom prst="roundRect">
          <a:avLst/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กรอกข้อมูลในพื้นที่สีเขียวเท่านั้น</a:t>
          </a:r>
        </a:p>
      </xdr:txBody>
    </xdr:sp>
    <xdr:clientData/>
  </xdr:twoCellAnchor>
  <xdr:twoCellAnchor>
    <xdr:from>
      <xdr:col>0</xdr:col>
      <xdr:colOff>19050</xdr:colOff>
      <xdr:row>73</xdr:row>
      <xdr:rowOff>285750</xdr:rowOff>
    </xdr:from>
    <xdr:to>
      <xdr:col>31</xdr:col>
      <xdr:colOff>0</xdr:colOff>
      <xdr:row>76</xdr:row>
      <xdr:rowOff>9525</xdr:rowOff>
    </xdr:to>
    <xdr:sp>
      <xdr:nvSpPr>
        <xdr:cNvPr id="67" name="คำบรรยายภาพแบบสี่เหลี่ยมมุมมน 72"/>
        <xdr:cNvSpPr>
          <a:spLocks/>
        </xdr:cNvSpPr>
      </xdr:nvSpPr>
      <xdr:spPr>
        <a:xfrm>
          <a:off x="19050" y="23917275"/>
          <a:ext cx="6543675" cy="619125"/>
        </a:xfrm>
        <a:prstGeom prst="wedgeRoundRectCallout">
          <a:avLst>
            <a:gd name="adj1" fmla="val 36018"/>
            <a:gd name="adj2" fmla="val 6868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กรอกข้อมูลครบถ้วนแล้ว</a:t>
          </a:r>
          <a:r>
            <a:rPr lang="en-US" cap="none" sz="1200" b="0" i="0" u="none" baseline="0">
              <a:solidFill>
                <a:srgbClr val="FFFFFF"/>
              </a:solidFill>
            </a:rPr>
            <a:t> 1.สั่งบันทึกแฟ้มเป็น (ใส่ชื่อแฟ้มตามต้องการ) และ กด </a:t>
          </a:r>
          <a:r>
            <a:rPr lang="en-US" cap="none" sz="1200" b="0" i="0" u="none" baseline="0">
              <a:solidFill>
                <a:srgbClr val="FFFFFF"/>
              </a:solidFill>
            </a:rPr>
            <a:t>Enter
</a:t>
          </a:r>
          <a:r>
            <a:rPr lang="en-US" cap="none" sz="1200" b="0" i="0" u="none" baseline="0">
              <a:solidFill>
                <a:srgbClr val="FFFFFF"/>
              </a:solidFill>
            </a:rPr>
            <a:t>                                             2. </a:t>
          </a:r>
          <a:r>
            <a:rPr lang="en-US" cap="none" sz="1200" b="0" i="0" u="none" baseline="0">
              <a:solidFill>
                <a:srgbClr val="FFFFFF"/>
              </a:solidFill>
            </a:rPr>
            <a:t>อ่านผลการคำนวณข้างล่าง</a:t>
          </a:r>
        </a:p>
      </xdr:txBody>
    </xdr:sp>
    <xdr:clientData/>
  </xdr:twoCellAnchor>
  <xdr:twoCellAnchor>
    <xdr:from>
      <xdr:col>31</xdr:col>
      <xdr:colOff>476250</xdr:colOff>
      <xdr:row>0</xdr:row>
      <xdr:rowOff>0</xdr:rowOff>
    </xdr:from>
    <xdr:to>
      <xdr:col>31</xdr:col>
      <xdr:colOff>2895600</xdr:colOff>
      <xdr:row>7</xdr:row>
      <xdr:rowOff>219075</xdr:rowOff>
    </xdr:to>
    <xdr:sp>
      <xdr:nvSpPr>
        <xdr:cNvPr id="68" name="สี่เหลี่ยมผืนผ้า 74"/>
        <xdr:cNvSpPr>
          <a:spLocks/>
        </xdr:cNvSpPr>
      </xdr:nvSpPr>
      <xdr:spPr>
        <a:xfrm>
          <a:off x="7038975" y="0"/>
          <a:ext cx="2419350" cy="3419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FF00"/>
              </a:solidFill>
            </a:rPr>
            <a:t>กรอกข้อมูลในพื้นที่ สีเขียวเท่านั้น 
</a:t>
          </a:r>
          <a:r>
            <a:rPr lang="en-US" cap="none" sz="2800" b="0" i="0" u="none" baseline="0">
              <a:solidFill>
                <a:srgbClr val="00FF00"/>
              </a:solidFill>
            </a:rPr>
            <a:t>มิฉะนั้นโปรแกรมจะ
</a:t>
          </a:r>
          <a:r>
            <a:rPr lang="en-US" cap="none" sz="2800" b="0" i="0" u="none" baseline="0">
              <a:solidFill>
                <a:srgbClr val="00FF00"/>
              </a:solidFill>
            </a:rPr>
            <a:t>ให้ข้อมูลที่ผิดพลาด</a:t>
          </a:r>
        </a:p>
      </xdr:txBody>
    </xdr:sp>
    <xdr:clientData/>
  </xdr:twoCellAnchor>
  <xdr:twoCellAnchor>
    <xdr:from>
      <xdr:col>17</xdr:col>
      <xdr:colOff>19050</xdr:colOff>
      <xdr:row>17</xdr:row>
      <xdr:rowOff>85725</xdr:rowOff>
    </xdr:from>
    <xdr:to>
      <xdr:col>23</xdr:col>
      <xdr:colOff>95250</xdr:colOff>
      <xdr:row>17</xdr:row>
      <xdr:rowOff>247650</xdr:rowOff>
    </xdr:to>
    <xdr:sp>
      <xdr:nvSpPr>
        <xdr:cNvPr id="69" name="Rectangle 54"/>
        <xdr:cNvSpPr>
          <a:spLocks/>
        </xdr:cNvSpPr>
      </xdr:nvSpPr>
      <xdr:spPr>
        <a:xfrm>
          <a:off x="3933825" y="7019925"/>
          <a:ext cx="1104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ใช้สิทธิกด 1 ไม่ใช้กด 0</a:t>
          </a:r>
        </a:p>
      </xdr:txBody>
    </xdr:sp>
    <xdr:clientData/>
  </xdr:twoCellAnchor>
  <xdr:twoCellAnchor>
    <xdr:from>
      <xdr:col>17</xdr:col>
      <xdr:colOff>28575</xdr:colOff>
      <xdr:row>18</xdr:row>
      <xdr:rowOff>47625</xdr:rowOff>
    </xdr:from>
    <xdr:to>
      <xdr:col>23</xdr:col>
      <xdr:colOff>104775</xdr:colOff>
      <xdr:row>18</xdr:row>
      <xdr:rowOff>209550</xdr:rowOff>
    </xdr:to>
    <xdr:sp>
      <xdr:nvSpPr>
        <xdr:cNvPr id="70" name="Rectangle 54"/>
        <xdr:cNvSpPr>
          <a:spLocks/>
        </xdr:cNvSpPr>
      </xdr:nvSpPr>
      <xdr:spPr>
        <a:xfrm>
          <a:off x="3943350" y="7353300"/>
          <a:ext cx="1104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ใช้สิทธิกด 1 ไม่ใช้กด 0</a:t>
          </a:r>
        </a:p>
      </xdr:txBody>
    </xdr:sp>
    <xdr:clientData/>
  </xdr:twoCellAnchor>
  <xdr:twoCellAnchor>
    <xdr:from>
      <xdr:col>17</xdr:col>
      <xdr:colOff>9525</xdr:colOff>
      <xdr:row>19</xdr:row>
      <xdr:rowOff>76200</xdr:rowOff>
    </xdr:from>
    <xdr:to>
      <xdr:col>23</xdr:col>
      <xdr:colOff>85725</xdr:colOff>
      <xdr:row>19</xdr:row>
      <xdr:rowOff>238125</xdr:rowOff>
    </xdr:to>
    <xdr:sp>
      <xdr:nvSpPr>
        <xdr:cNvPr id="71" name="Rectangle 54"/>
        <xdr:cNvSpPr>
          <a:spLocks/>
        </xdr:cNvSpPr>
      </xdr:nvSpPr>
      <xdr:spPr>
        <a:xfrm>
          <a:off x="3924300" y="7753350"/>
          <a:ext cx="1104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ใช้สิทธิกด 1 ไม่ใช้กด 0</a:t>
          </a:r>
        </a:p>
      </xdr:txBody>
    </xdr:sp>
    <xdr:clientData/>
  </xdr:twoCellAnchor>
  <xdr:twoCellAnchor>
    <xdr:from>
      <xdr:col>13</xdr:col>
      <xdr:colOff>66675</xdr:colOff>
      <xdr:row>17</xdr:row>
      <xdr:rowOff>57150</xdr:rowOff>
    </xdr:from>
    <xdr:to>
      <xdr:col>16</xdr:col>
      <xdr:colOff>133350</xdr:colOff>
      <xdr:row>17</xdr:row>
      <xdr:rowOff>257175</xdr:rowOff>
    </xdr:to>
    <xdr:sp>
      <xdr:nvSpPr>
        <xdr:cNvPr id="72" name="ลูกศรซ้าย 81"/>
        <xdr:cNvSpPr>
          <a:spLocks/>
        </xdr:cNvSpPr>
      </xdr:nvSpPr>
      <xdr:spPr>
        <a:xfrm>
          <a:off x="3286125" y="6991350"/>
          <a:ext cx="581025" cy="200025"/>
        </a:xfrm>
        <a:prstGeom prst="leftArrow">
          <a:avLst>
            <a:gd name="adj" fmla="val -327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47625</xdr:rowOff>
    </xdr:from>
    <xdr:to>
      <xdr:col>16</xdr:col>
      <xdr:colOff>123825</xdr:colOff>
      <xdr:row>18</xdr:row>
      <xdr:rowOff>247650</xdr:rowOff>
    </xdr:to>
    <xdr:sp>
      <xdr:nvSpPr>
        <xdr:cNvPr id="73" name="ลูกศรซ้าย 83"/>
        <xdr:cNvSpPr>
          <a:spLocks/>
        </xdr:cNvSpPr>
      </xdr:nvSpPr>
      <xdr:spPr>
        <a:xfrm>
          <a:off x="3276600" y="7353300"/>
          <a:ext cx="581025" cy="200025"/>
        </a:xfrm>
        <a:prstGeom prst="leftArrow">
          <a:avLst>
            <a:gd name="adj" fmla="val -327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38100</xdr:rowOff>
    </xdr:from>
    <xdr:to>
      <xdr:col>16</xdr:col>
      <xdr:colOff>95250</xdr:colOff>
      <xdr:row>19</xdr:row>
      <xdr:rowOff>238125</xdr:rowOff>
    </xdr:to>
    <xdr:sp>
      <xdr:nvSpPr>
        <xdr:cNvPr id="74" name="ลูกศรซ้าย 84"/>
        <xdr:cNvSpPr>
          <a:spLocks/>
        </xdr:cNvSpPr>
      </xdr:nvSpPr>
      <xdr:spPr>
        <a:xfrm>
          <a:off x="3248025" y="7715250"/>
          <a:ext cx="581025" cy="200025"/>
        </a:xfrm>
        <a:prstGeom prst="leftArrow">
          <a:avLst>
            <a:gd name="adj" fmla="val -327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10</xdr:row>
      <xdr:rowOff>247650</xdr:rowOff>
    </xdr:from>
    <xdr:to>
      <xdr:col>11</xdr:col>
      <xdr:colOff>209550</xdr:colOff>
      <xdr:row>10</xdr:row>
      <xdr:rowOff>247650</xdr:rowOff>
    </xdr:to>
    <xdr:sp>
      <xdr:nvSpPr>
        <xdr:cNvPr id="75" name="Line 68"/>
        <xdr:cNvSpPr>
          <a:spLocks/>
        </xdr:cNvSpPr>
      </xdr:nvSpPr>
      <xdr:spPr>
        <a:xfrm>
          <a:off x="2752725" y="4562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10</xdr:row>
      <xdr:rowOff>152400</xdr:rowOff>
    </xdr:from>
    <xdr:to>
      <xdr:col>31</xdr:col>
      <xdr:colOff>9525</xdr:colOff>
      <xdr:row>12</xdr:row>
      <xdr:rowOff>333375</xdr:rowOff>
    </xdr:to>
    <xdr:sp>
      <xdr:nvSpPr>
        <xdr:cNvPr id="76" name="คำบรรยายภาพแบบลูกศรซ้าย 91"/>
        <xdr:cNvSpPr>
          <a:spLocks/>
        </xdr:cNvSpPr>
      </xdr:nvSpPr>
      <xdr:spPr>
        <a:xfrm>
          <a:off x="3438525" y="4467225"/>
          <a:ext cx="3133725" cy="981075"/>
        </a:xfrm>
        <a:prstGeom prst="leftArrowCallout">
          <a:avLst>
            <a:gd name="adj1" fmla="val -14976"/>
            <a:gd name="adj2" fmla="val -42171"/>
          </a:avLst>
        </a:prstGeom>
        <a:solidFill>
          <a:srgbClr val="66FF3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เลือกกรอก 1เพียงช่องเดียว ช่องใดไม่เลือกให้กรอก 0</a:t>
          </a:r>
        </a:p>
      </xdr:txBody>
    </xdr:sp>
    <xdr:clientData/>
  </xdr:twoCellAnchor>
  <xdr:twoCellAnchor>
    <xdr:from>
      <xdr:col>16</xdr:col>
      <xdr:colOff>38100</xdr:colOff>
      <xdr:row>6</xdr:row>
      <xdr:rowOff>0</xdr:rowOff>
    </xdr:from>
    <xdr:to>
      <xdr:col>20</xdr:col>
      <xdr:colOff>142875</xdr:colOff>
      <xdr:row>6</xdr:row>
      <xdr:rowOff>323850</xdr:rowOff>
    </xdr:to>
    <xdr:sp>
      <xdr:nvSpPr>
        <xdr:cNvPr id="77" name="สี่เหลี่ยมมุมมน 97"/>
        <xdr:cNvSpPr>
          <a:spLocks/>
        </xdr:cNvSpPr>
      </xdr:nvSpPr>
      <xdr:spPr>
        <a:xfrm>
          <a:off x="3771900" y="2828925"/>
          <a:ext cx="819150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แบบ 1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20</xdr:col>
      <xdr:colOff>104775</xdr:colOff>
      <xdr:row>8</xdr:row>
      <xdr:rowOff>323850</xdr:rowOff>
    </xdr:to>
    <xdr:sp>
      <xdr:nvSpPr>
        <xdr:cNvPr id="78" name="สี่เหลี่ยมมุมมน 98"/>
        <xdr:cNvSpPr>
          <a:spLocks/>
        </xdr:cNvSpPr>
      </xdr:nvSpPr>
      <xdr:spPr>
        <a:xfrm>
          <a:off x="3733800" y="3571875"/>
          <a:ext cx="819150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แบบ 2</a:t>
          </a:r>
        </a:p>
      </xdr:txBody>
    </xdr:sp>
    <xdr:clientData/>
  </xdr:twoCellAnchor>
  <xdr:twoCellAnchor>
    <xdr:from>
      <xdr:col>16</xdr:col>
      <xdr:colOff>19050</xdr:colOff>
      <xdr:row>9</xdr:row>
      <xdr:rowOff>28575</xdr:rowOff>
    </xdr:from>
    <xdr:to>
      <xdr:col>20</xdr:col>
      <xdr:colOff>123825</xdr:colOff>
      <xdr:row>9</xdr:row>
      <xdr:rowOff>352425</xdr:rowOff>
    </xdr:to>
    <xdr:sp>
      <xdr:nvSpPr>
        <xdr:cNvPr id="79" name="สี่เหลี่ยมมุมมน 99"/>
        <xdr:cNvSpPr>
          <a:spLocks/>
        </xdr:cNvSpPr>
      </xdr:nvSpPr>
      <xdr:spPr>
        <a:xfrm>
          <a:off x="3752850" y="3971925"/>
          <a:ext cx="819150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แบบ 3</a:t>
          </a:r>
        </a:p>
      </xdr:txBody>
    </xdr:sp>
    <xdr:clientData/>
  </xdr:twoCellAnchor>
  <xdr:twoCellAnchor>
    <xdr:from>
      <xdr:col>22</xdr:col>
      <xdr:colOff>0</xdr:colOff>
      <xdr:row>4</xdr:row>
      <xdr:rowOff>333375</xdr:rowOff>
    </xdr:from>
    <xdr:to>
      <xdr:col>30</xdr:col>
      <xdr:colOff>228600</xdr:colOff>
      <xdr:row>9</xdr:row>
      <xdr:rowOff>333375</xdr:rowOff>
    </xdr:to>
    <xdr:sp>
      <xdr:nvSpPr>
        <xdr:cNvPr id="80" name="สี่เหลี่ยมผืนผ้า 101"/>
        <xdr:cNvSpPr>
          <a:spLocks/>
        </xdr:cNvSpPr>
      </xdr:nvSpPr>
      <xdr:spPr>
        <a:xfrm>
          <a:off x="4781550" y="2447925"/>
          <a:ext cx="1733550" cy="1828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เลือกกรอกตามแบบใดแบบหนึ่ง (1</a:t>
          </a:r>
          <a:r>
            <a:rPr lang="en-US" cap="none" sz="1400" b="0" i="0" u="none" baseline="0">
              <a:solidFill>
                <a:srgbClr val="FFFFFF"/>
              </a:solidFill>
            </a:rPr>
            <a:t>-</a:t>
          </a:r>
          <a:r>
            <a:rPr lang="en-US" cap="none" sz="1400" b="0" i="0" u="none" baseline="0">
              <a:solidFill>
                <a:srgbClr val="FFFFFF"/>
              </a:solidFill>
            </a:rPr>
            <a:t>3)</a:t>
          </a:r>
          <a:r>
            <a:rPr lang="en-US" cap="none" sz="1400" b="0" i="0" u="none" baseline="0">
              <a:solidFill>
                <a:srgbClr val="FFFFFF"/>
              </a:solidFill>
            </a:rPr>
            <a:t> ที่เข้า</a:t>
          </a:r>
          <a:r>
            <a:rPr lang="en-US" cap="none" sz="1400" b="0" i="0" u="none" baseline="0">
              <a:solidFill>
                <a:srgbClr val="FFFFFF"/>
              </a:solidFill>
            </a:rPr>
            <a:t>ลักษณะหน่วยงานของผู้มีรายได้</a:t>
          </a:r>
          <a:r>
            <a:rPr lang="en-US" cap="none" sz="1400" b="0" i="0" u="none" baseline="0">
              <a:solidFill>
                <a:srgbClr val="FFFFFF"/>
              </a:solidFill>
            </a:rPr>
            <a:t> ที่ต้องการคำนวณ
</a:t>
          </a:r>
          <a:r>
            <a:rPr lang="en-US" cap="none" sz="1400" b="0" i="0" u="sng" baseline="0">
              <a:solidFill>
                <a:srgbClr val="FFFFFF"/>
              </a:solidFill>
            </a:rPr>
            <a:t>แบบใดไม่ใช่ให้
</a:t>
          </a:r>
          <a:r>
            <a:rPr lang="en-US" cap="none" sz="1400" b="0" i="0" u="sng" baseline="0">
              <a:solidFill>
                <a:srgbClr val="FFFFFF"/>
              </a:solidFill>
            </a:rPr>
            <a:t>กรอก 0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257175</xdr:colOff>
      <xdr:row>21</xdr:row>
      <xdr:rowOff>0</xdr:rowOff>
    </xdr:to>
    <xdr:sp>
      <xdr:nvSpPr>
        <xdr:cNvPr id="81" name="Line 145"/>
        <xdr:cNvSpPr>
          <a:spLocks/>
        </xdr:cNvSpPr>
      </xdr:nvSpPr>
      <xdr:spPr>
        <a:xfrm>
          <a:off x="5114925" y="8343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20</xdr:row>
      <xdr:rowOff>19050</xdr:rowOff>
    </xdr:from>
    <xdr:to>
      <xdr:col>16</xdr:col>
      <xdr:colOff>104775</xdr:colOff>
      <xdr:row>21</xdr:row>
      <xdr:rowOff>66675</xdr:rowOff>
    </xdr:to>
    <xdr:sp>
      <xdr:nvSpPr>
        <xdr:cNvPr id="82" name="Rectangle 85"/>
        <xdr:cNvSpPr>
          <a:spLocks/>
        </xdr:cNvSpPr>
      </xdr:nvSpPr>
      <xdr:spPr>
        <a:xfrm>
          <a:off x="3028950" y="8067675"/>
          <a:ext cx="809625" cy="34290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รวมกันไม่เกิน 3 คน</a:t>
          </a:r>
        </a:p>
      </xdr:txBody>
    </xdr:sp>
    <xdr:clientData/>
  </xdr:twoCellAnchor>
  <xdr:twoCellAnchor>
    <xdr:from>
      <xdr:col>15</xdr:col>
      <xdr:colOff>0</xdr:colOff>
      <xdr:row>62</xdr:row>
      <xdr:rowOff>285750</xdr:rowOff>
    </xdr:from>
    <xdr:to>
      <xdr:col>31</xdr:col>
      <xdr:colOff>0</xdr:colOff>
      <xdr:row>64</xdr:row>
      <xdr:rowOff>0</xdr:rowOff>
    </xdr:to>
    <xdr:sp>
      <xdr:nvSpPr>
        <xdr:cNvPr id="83" name="Rectangle 63"/>
        <xdr:cNvSpPr>
          <a:spLocks/>
        </xdr:cNvSpPr>
      </xdr:nvSpPr>
      <xdr:spPr>
        <a:xfrm>
          <a:off x="3562350" y="20793075"/>
          <a:ext cx="3000375" cy="4000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กรอกข้อมูลในลดหย่อน ข้อ 8 ระบบจะคำนวณ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อัตโนมัติ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ผนวกกับรายการยกเว้นข้อ</a:t>
          </a:r>
          <a:r>
            <a:rPr lang="en-US" cap="none" sz="1050" b="0" i="0" u="none" baseline="0">
              <a:solidFill>
                <a:srgbClr val="000000"/>
              </a:solidFill>
            </a:rPr>
            <a:t> 1</a:t>
          </a:r>
        </a:p>
      </xdr:txBody>
    </xdr:sp>
    <xdr:clientData/>
  </xdr:twoCellAnchor>
  <xdr:twoCellAnchor>
    <xdr:from>
      <xdr:col>16</xdr:col>
      <xdr:colOff>9525</xdr:colOff>
      <xdr:row>60</xdr:row>
      <xdr:rowOff>66675</xdr:rowOff>
    </xdr:from>
    <xdr:to>
      <xdr:col>24</xdr:col>
      <xdr:colOff>285750</xdr:colOff>
      <xdr:row>60</xdr:row>
      <xdr:rowOff>285750</xdr:rowOff>
    </xdr:to>
    <xdr:sp>
      <xdr:nvSpPr>
        <xdr:cNvPr id="84" name="สี่เหลี่ยมผืนผ้า 89"/>
        <xdr:cNvSpPr>
          <a:spLocks/>
        </xdr:cNvSpPr>
      </xdr:nvSpPr>
      <xdr:spPr>
        <a:xfrm>
          <a:off x="3743325" y="19964400"/>
          <a:ext cx="1657350" cy="2190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ตามมติ</a:t>
          </a:r>
          <a:r>
            <a:rPr lang="en-US" cap="none" sz="1100" b="0" i="0" u="none" baseline="0">
              <a:solidFill>
                <a:srgbClr val="FFFFFF"/>
              </a:solidFill>
            </a:rPr>
            <a:t> ครม.ในแต่ละปี</a:t>
          </a:r>
        </a:p>
      </xdr:txBody>
    </xdr:sp>
    <xdr:clientData/>
  </xdr:twoCellAnchor>
  <xdr:twoCellAnchor>
    <xdr:from>
      <xdr:col>0</xdr:col>
      <xdr:colOff>47625</xdr:colOff>
      <xdr:row>1</xdr:row>
      <xdr:rowOff>295275</xdr:rowOff>
    </xdr:from>
    <xdr:to>
      <xdr:col>4</xdr:col>
      <xdr:colOff>85725</xdr:colOff>
      <xdr:row>1</xdr:row>
      <xdr:rowOff>647700</xdr:rowOff>
    </xdr:to>
    <xdr:sp>
      <xdr:nvSpPr>
        <xdr:cNvPr id="85" name="Rectangle 51"/>
        <xdr:cNvSpPr>
          <a:spLocks/>
        </xdr:cNvSpPr>
      </xdr:nvSpPr>
      <xdr:spPr>
        <a:xfrm>
          <a:off x="47625" y="981075"/>
          <a:ext cx="1428750" cy="3524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ปรับปรุง ธันวาคม 2559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771525</xdr:colOff>
      <xdr:row>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76200" y="38100"/>
          <a:ext cx="6953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 3 </a:t>
          </a:r>
          <a:r>
            <a:rPr lang="en-US" cap="none" sz="1000" b="0" i="0" u="none" baseline="0">
              <a:solidFill>
                <a:srgbClr val="000000"/>
              </a:solidFill>
            </a:rPr>
            <a:t>คำอธิบาย</a:t>
          </a:r>
        </a:p>
      </xdr:txBody>
    </xdr:sp>
    <xdr:clientData/>
  </xdr:twoCellAnchor>
  <xdr:twoCellAnchor>
    <xdr:from>
      <xdr:col>1</xdr:col>
      <xdr:colOff>923925</xdr:colOff>
      <xdr:row>7</xdr:row>
      <xdr:rowOff>28575</xdr:rowOff>
    </xdr:from>
    <xdr:to>
      <xdr:col>1</xdr:col>
      <xdr:colOff>4371975</xdr:colOff>
      <xdr:row>9</xdr:row>
      <xdr:rowOff>95250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162550" y="1762125"/>
          <a:ext cx="3448050" cy="5619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ปี 2560  บุตรทั้งไม่ศึกษาหรือศึกษาต่างประเทศ อายุไม่เกิน 20 ปี และศึกษาในประเทศไม่เกินระดับปริญญาตรี อายุไม่เกิน 25 ปี ลดหย่อนได้ไม่จำกัด</a:t>
          </a:r>
          <a:r>
            <a:rPr lang="en-US" cap="none" sz="1100" b="0" i="0" u="none" baseline="0">
              <a:solidFill>
                <a:srgbClr val="FFFFFF"/>
              </a:solidFill>
            </a:rPr>
            <a:t> คน ๆ 30000 บาท</a:t>
          </a:r>
        </a:p>
      </xdr:txBody>
    </xdr:sp>
    <xdr:clientData/>
  </xdr:twoCellAnchor>
  <xdr:twoCellAnchor>
    <xdr:from>
      <xdr:col>1</xdr:col>
      <xdr:colOff>2209800</xdr:colOff>
      <xdr:row>3</xdr:row>
      <xdr:rowOff>9525</xdr:rowOff>
    </xdr:from>
    <xdr:to>
      <xdr:col>1</xdr:col>
      <xdr:colOff>3448050</xdr:colOff>
      <xdr:row>6</xdr:row>
      <xdr:rowOff>200025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6448425" y="752475"/>
          <a:ext cx="1238250" cy="9334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ปี 2560  ลดหย่อน</a:t>
          </a:r>
          <a:r>
            <a:rPr lang="en-US" cap="none" sz="1100" b="0" i="0" u="none" baseline="0">
              <a:solidFill>
                <a:srgbClr val="FFFFFF"/>
              </a:solidFill>
            </a:rPr>
            <a:t> ผู้มีรายได้และคู่สมรสที่ไม่มีเงินได้ คนละ 60000 บาท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114300</xdr:rowOff>
    </xdr:from>
    <xdr:to>
      <xdr:col>4</xdr:col>
      <xdr:colOff>123825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66825" y="1552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123825</xdr:rowOff>
    </xdr:from>
    <xdr:to>
      <xdr:col>9</xdr:col>
      <xdr:colOff>123825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981200" y="1562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4</xdr:row>
      <xdr:rowOff>85725</xdr:rowOff>
    </xdr:from>
    <xdr:to>
      <xdr:col>18</xdr:col>
      <xdr:colOff>76200</xdr:colOff>
      <xdr:row>4</xdr:row>
      <xdr:rowOff>85725</xdr:rowOff>
    </xdr:to>
    <xdr:sp>
      <xdr:nvSpPr>
        <xdr:cNvPr id="3" name="Line 3"/>
        <xdr:cNvSpPr>
          <a:spLocks/>
        </xdr:cNvSpPr>
      </xdr:nvSpPr>
      <xdr:spPr>
        <a:xfrm>
          <a:off x="3362325" y="1524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</xdr:row>
      <xdr:rowOff>123825</xdr:rowOff>
    </xdr:from>
    <xdr:to>
      <xdr:col>15</xdr:col>
      <xdr:colOff>114300</xdr:colOff>
      <xdr:row>4</xdr:row>
      <xdr:rowOff>123825</xdr:rowOff>
    </xdr:to>
    <xdr:sp>
      <xdr:nvSpPr>
        <xdr:cNvPr id="4" name="Line 4"/>
        <xdr:cNvSpPr>
          <a:spLocks/>
        </xdr:cNvSpPr>
      </xdr:nvSpPr>
      <xdr:spPr>
        <a:xfrm>
          <a:off x="2867025" y="1562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28575</xdr:rowOff>
    </xdr:from>
    <xdr:to>
      <xdr:col>2</xdr:col>
      <xdr:colOff>228600</xdr:colOff>
      <xdr:row>46</xdr:row>
      <xdr:rowOff>209550</xdr:rowOff>
    </xdr:to>
    <xdr:sp>
      <xdr:nvSpPr>
        <xdr:cNvPr id="5" name="Rectangle 12"/>
        <xdr:cNvSpPr>
          <a:spLocks/>
        </xdr:cNvSpPr>
      </xdr:nvSpPr>
      <xdr:spPr>
        <a:xfrm>
          <a:off x="333375" y="1066800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5</xdr:row>
      <xdr:rowOff>9525</xdr:rowOff>
    </xdr:from>
    <xdr:to>
      <xdr:col>45</xdr:col>
      <xdr:colOff>285750</xdr:colOff>
      <xdr:row>5</xdr:row>
      <xdr:rowOff>209550</xdr:rowOff>
    </xdr:to>
    <xdr:sp>
      <xdr:nvSpPr>
        <xdr:cNvPr id="6" name="Rectangle 619"/>
        <xdr:cNvSpPr>
          <a:spLocks/>
        </xdr:cNvSpPr>
      </xdr:nvSpPr>
      <xdr:spPr>
        <a:xfrm>
          <a:off x="4019550" y="1666875"/>
          <a:ext cx="3171825" cy="2000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โดย นางยอดศิล  ภาชนะทิพย์  วิทยาลัยเทคนิคราชบุรี</a:t>
          </a:r>
        </a:p>
      </xdr:txBody>
    </xdr:sp>
    <xdr:clientData/>
  </xdr:twoCellAnchor>
  <xdr:twoCellAnchor>
    <xdr:from>
      <xdr:col>2</xdr:col>
      <xdr:colOff>590550</xdr:colOff>
      <xdr:row>30</xdr:row>
      <xdr:rowOff>66675</xdr:rowOff>
    </xdr:from>
    <xdr:to>
      <xdr:col>12</xdr:col>
      <xdr:colOff>85725</xdr:colOff>
      <xdr:row>37</xdr:row>
      <xdr:rowOff>95250</xdr:rowOff>
    </xdr:to>
    <xdr:sp>
      <xdr:nvSpPr>
        <xdr:cNvPr id="7" name="Rectangle 620"/>
        <xdr:cNvSpPr>
          <a:spLocks/>
        </xdr:cNvSpPr>
      </xdr:nvSpPr>
      <xdr:spPr>
        <a:xfrm>
          <a:off x="857250" y="7200900"/>
          <a:ext cx="1666875" cy="15621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ห้ามเปลี่ยนแปลงข้อความหรือ ตัวเลขใด ๆ ใน  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 </a:t>
          </a:r>
          <a:r>
            <a:rPr lang="en-US" cap="none" sz="2200" b="0" i="0" u="none" baseline="0">
              <a:solidFill>
                <a:srgbClr val="000000"/>
              </a:solidFill>
            </a:rPr>
            <a:t>นี้</a:t>
          </a:r>
        </a:p>
      </xdr:txBody>
    </xdr:sp>
    <xdr:clientData/>
  </xdr:twoCellAnchor>
  <xdr:twoCellAnchor>
    <xdr:from>
      <xdr:col>38</xdr:col>
      <xdr:colOff>133350</xdr:colOff>
      <xdr:row>1</xdr:row>
      <xdr:rowOff>581025</xdr:rowOff>
    </xdr:from>
    <xdr:to>
      <xdr:col>45</xdr:col>
      <xdr:colOff>295275</xdr:colOff>
      <xdr:row>2</xdr:row>
      <xdr:rowOff>352425</xdr:rowOff>
    </xdr:to>
    <xdr:sp>
      <xdr:nvSpPr>
        <xdr:cNvPr id="8" name="Rectangle 621"/>
        <xdr:cNvSpPr>
          <a:spLocks/>
        </xdr:cNvSpPr>
      </xdr:nvSpPr>
      <xdr:spPr>
        <a:xfrm>
          <a:off x="6238875" y="676275"/>
          <a:ext cx="962025" cy="53340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 4</a:t>
          </a:r>
          <a:r>
            <a:rPr lang="en-US" cap="none" sz="1000" b="0" i="0" u="none" baseline="0">
              <a:solidFill>
                <a:srgbClr val="000000"/>
              </a:solidFill>
            </a:rPr>
            <a:t>โปรแกรมสำเร็จรูป </a:t>
          </a:r>
        </a:p>
      </xdr:txBody>
    </xdr:sp>
    <xdr:clientData/>
  </xdr:twoCellAnchor>
  <xdr:twoCellAnchor>
    <xdr:from>
      <xdr:col>115</xdr:col>
      <xdr:colOff>57150</xdr:colOff>
      <xdr:row>15</xdr:row>
      <xdr:rowOff>190500</xdr:rowOff>
    </xdr:from>
    <xdr:to>
      <xdr:col>128</xdr:col>
      <xdr:colOff>123825</xdr:colOff>
      <xdr:row>42</xdr:row>
      <xdr:rowOff>152400</xdr:rowOff>
    </xdr:to>
    <xdr:sp>
      <xdr:nvSpPr>
        <xdr:cNvPr id="9" name="WordArt 638"/>
        <xdr:cNvSpPr>
          <a:spLocks/>
        </xdr:cNvSpPr>
      </xdr:nvSpPr>
      <xdr:spPr>
        <a:xfrm>
          <a:off x="15849600" y="4038600"/>
          <a:ext cx="2733675" cy="587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strike="sngStrike" baseline="0">
              <a:solidFill>
                <a:srgbClr val="000000"/>
              </a:solidFill>
            </a:rPr>
            <a:t>ห้ามเปลี่ยนแปลงใด ๆ </a:t>
          </a:r>
        </a:p>
      </xdr:txBody>
    </xdr:sp>
    <xdr:clientData/>
  </xdr:twoCellAnchor>
  <xdr:twoCellAnchor>
    <xdr:from>
      <xdr:col>38</xdr:col>
      <xdr:colOff>133350</xdr:colOff>
      <xdr:row>7</xdr:row>
      <xdr:rowOff>209550</xdr:rowOff>
    </xdr:from>
    <xdr:to>
      <xdr:col>39</xdr:col>
      <xdr:colOff>95250</xdr:colOff>
      <xdr:row>7</xdr:row>
      <xdr:rowOff>209550</xdr:rowOff>
    </xdr:to>
    <xdr:sp>
      <xdr:nvSpPr>
        <xdr:cNvPr id="10" name="Line 4"/>
        <xdr:cNvSpPr>
          <a:spLocks/>
        </xdr:cNvSpPr>
      </xdr:nvSpPr>
      <xdr:spPr>
        <a:xfrm>
          <a:off x="6238875" y="23050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114300</xdr:rowOff>
    </xdr:from>
    <xdr:to>
      <xdr:col>18</xdr:col>
      <xdr:colOff>104775</xdr:colOff>
      <xdr:row>4</xdr:row>
      <xdr:rowOff>114300</xdr:rowOff>
    </xdr:to>
    <xdr:sp>
      <xdr:nvSpPr>
        <xdr:cNvPr id="11" name="Line 1463"/>
        <xdr:cNvSpPr>
          <a:spLocks/>
        </xdr:cNvSpPr>
      </xdr:nvSpPr>
      <xdr:spPr>
        <a:xfrm>
          <a:off x="3295650" y="1552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7</xdr:row>
      <xdr:rowOff>161925</xdr:rowOff>
    </xdr:to>
    <xdr:sp>
      <xdr:nvSpPr>
        <xdr:cNvPr id="12" name="Rectangle 76"/>
        <xdr:cNvSpPr>
          <a:spLocks/>
        </xdr:cNvSpPr>
      </xdr:nvSpPr>
      <xdr:spPr>
        <a:xfrm>
          <a:off x="76200" y="95250"/>
          <a:ext cx="0" cy="216217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บันทึกข้อมูลเฉพาะช่องพื้นที่ สีเขียว เท่านั้น ตามคำแนะนำเฉพาะจุด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39</xdr:col>
      <xdr:colOff>9525</xdr:colOff>
      <xdr:row>1</xdr:row>
      <xdr:rowOff>9525</xdr:rowOff>
    </xdr:from>
    <xdr:to>
      <xdr:col>46</xdr:col>
      <xdr:colOff>0</xdr:colOff>
      <xdr:row>1</xdr:row>
      <xdr:rowOff>333375</xdr:rowOff>
    </xdr:to>
    <xdr:sp>
      <xdr:nvSpPr>
        <xdr:cNvPr id="13" name="Rectangle 51"/>
        <xdr:cNvSpPr>
          <a:spLocks/>
        </xdr:cNvSpPr>
      </xdr:nvSpPr>
      <xdr:spPr>
        <a:xfrm>
          <a:off x="6257925" y="104775"/>
          <a:ext cx="952500" cy="32385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ปี รายได้</a:t>
          </a:r>
        </a:p>
      </xdr:txBody>
    </xdr:sp>
    <xdr:clientData/>
  </xdr:twoCellAnchor>
  <xdr:twoCellAnchor>
    <xdr:from>
      <xdr:col>4</xdr:col>
      <xdr:colOff>19050</xdr:colOff>
      <xdr:row>6</xdr:row>
      <xdr:rowOff>9525</xdr:rowOff>
    </xdr:from>
    <xdr:to>
      <xdr:col>5</xdr:col>
      <xdr:colOff>133350</xdr:colOff>
      <xdr:row>7</xdr:row>
      <xdr:rowOff>9525</xdr:rowOff>
    </xdr:to>
    <xdr:sp>
      <xdr:nvSpPr>
        <xdr:cNvPr id="14" name="แผนผังลําดับงาน: กระบวนการสำรอง 25"/>
        <xdr:cNvSpPr>
          <a:spLocks/>
        </xdr:cNvSpPr>
      </xdr:nvSpPr>
      <xdr:spPr>
        <a:xfrm>
          <a:off x="1266825" y="1885950"/>
          <a:ext cx="257175" cy="219075"/>
        </a:xfrm>
        <a:prstGeom prst="flowChartAlternateProcess">
          <a:avLst/>
        </a:prstGeom>
        <a:solidFill>
          <a:srgbClr val="4F81BD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ก</a:t>
          </a:r>
        </a:p>
      </xdr:txBody>
    </xdr:sp>
    <xdr:clientData/>
  </xdr:twoCellAnchor>
  <xdr:twoCellAnchor>
    <xdr:from>
      <xdr:col>29</xdr:col>
      <xdr:colOff>19050</xdr:colOff>
      <xdr:row>5</xdr:row>
      <xdr:rowOff>200025</xdr:rowOff>
    </xdr:from>
    <xdr:to>
      <xdr:col>30</xdr:col>
      <xdr:colOff>133350</xdr:colOff>
      <xdr:row>7</xdr:row>
      <xdr:rowOff>47625</xdr:rowOff>
    </xdr:to>
    <xdr:sp>
      <xdr:nvSpPr>
        <xdr:cNvPr id="15" name="แผนผังลําดับงาน: กระบวนการสำรอง 26"/>
        <xdr:cNvSpPr>
          <a:spLocks/>
        </xdr:cNvSpPr>
      </xdr:nvSpPr>
      <xdr:spPr>
        <a:xfrm>
          <a:off x="4838700" y="1857375"/>
          <a:ext cx="257175" cy="285750"/>
        </a:xfrm>
        <a:prstGeom prst="flowChartAlternateProcess">
          <a:avLst/>
        </a:prstGeom>
        <a:solidFill>
          <a:srgbClr val="4F81BD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ค</a:t>
          </a:r>
        </a:p>
      </xdr:txBody>
    </xdr:sp>
    <xdr:clientData/>
  </xdr:twoCellAnchor>
  <xdr:twoCellAnchor>
    <xdr:from>
      <xdr:col>2</xdr:col>
      <xdr:colOff>76200</xdr:colOff>
      <xdr:row>46</xdr:row>
      <xdr:rowOff>0</xdr:rowOff>
    </xdr:from>
    <xdr:to>
      <xdr:col>2</xdr:col>
      <xdr:colOff>333375</xdr:colOff>
      <xdr:row>47</xdr:row>
      <xdr:rowOff>0</xdr:rowOff>
    </xdr:to>
    <xdr:sp>
      <xdr:nvSpPr>
        <xdr:cNvPr id="16" name="แผนผังลําดับงาน: กระบวนการสำรอง 30"/>
        <xdr:cNvSpPr>
          <a:spLocks/>
        </xdr:cNvSpPr>
      </xdr:nvSpPr>
      <xdr:spPr>
        <a:xfrm>
          <a:off x="342900" y="10639425"/>
          <a:ext cx="257175" cy="219075"/>
        </a:xfrm>
        <a:prstGeom prst="flowChartAlternateProcess">
          <a:avLst/>
        </a:prstGeom>
        <a:solidFill>
          <a:srgbClr val="4F81BD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1</a:t>
          </a:r>
        </a:p>
      </xdr:txBody>
    </xdr:sp>
    <xdr:clientData/>
  </xdr:twoCellAnchor>
  <xdr:twoCellAnchor>
    <xdr:from>
      <xdr:col>2</xdr:col>
      <xdr:colOff>76200</xdr:colOff>
      <xdr:row>47</xdr:row>
      <xdr:rowOff>0</xdr:rowOff>
    </xdr:from>
    <xdr:to>
      <xdr:col>2</xdr:col>
      <xdr:colOff>333375</xdr:colOff>
      <xdr:row>48</xdr:row>
      <xdr:rowOff>57150</xdr:rowOff>
    </xdr:to>
    <xdr:sp>
      <xdr:nvSpPr>
        <xdr:cNvPr id="17" name="แผนผังลําดับงาน: กระบวนการสำรอง 31"/>
        <xdr:cNvSpPr>
          <a:spLocks/>
        </xdr:cNvSpPr>
      </xdr:nvSpPr>
      <xdr:spPr>
        <a:xfrm>
          <a:off x="342900" y="10858500"/>
          <a:ext cx="257175" cy="276225"/>
        </a:xfrm>
        <a:prstGeom prst="flowChartAlternateProcess">
          <a:avLst/>
        </a:prstGeom>
        <a:solidFill>
          <a:srgbClr val="4F81BD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2</xdr:col>
      <xdr:colOff>619125</xdr:colOff>
      <xdr:row>40</xdr:row>
      <xdr:rowOff>0</xdr:rowOff>
    </xdr:from>
    <xdr:to>
      <xdr:col>3</xdr:col>
      <xdr:colOff>38100</xdr:colOff>
      <xdr:row>41</xdr:row>
      <xdr:rowOff>0</xdr:rowOff>
    </xdr:to>
    <xdr:sp>
      <xdr:nvSpPr>
        <xdr:cNvPr id="18" name="แผนผังลําดับงาน: กระบวนการสำรอง 32"/>
        <xdr:cNvSpPr>
          <a:spLocks/>
        </xdr:cNvSpPr>
      </xdr:nvSpPr>
      <xdr:spPr>
        <a:xfrm>
          <a:off x="885825" y="9324975"/>
          <a:ext cx="257175" cy="219075"/>
        </a:xfrm>
        <a:prstGeom prst="flowChartAlternateProcess">
          <a:avLst/>
        </a:prstGeom>
        <a:solidFill>
          <a:srgbClr val="4F81BD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ข</a:t>
          </a:r>
        </a:p>
      </xdr:txBody>
    </xdr:sp>
    <xdr:clientData/>
  </xdr:twoCellAnchor>
  <xdr:twoCellAnchor>
    <xdr:from>
      <xdr:col>7</xdr:col>
      <xdr:colOff>114300</xdr:colOff>
      <xdr:row>50</xdr:row>
      <xdr:rowOff>0</xdr:rowOff>
    </xdr:from>
    <xdr:to>
      <xdr:col>9</xdr:col>
      <xdr:colOff>85725</xdr:colOff>
      <xdr:row>51</xdr:row>
      <xdr:rowOff>0</xdr:rowOff>
    </xdr:to>
    <xdr:sp>
      <xdr:nvSpPr>
        <xdr:cNvPr id="19" name="แผนผังลําดับงาน: กระบวนการสำรอง 33"/>
        <xdr:cNvSpPr>
          <a:spLocks/>
        </xdr:cNvSpPr>
      </xdr:nvSpPr>
      <xdr:spPr>
        <a:xfrm>
          <a:off x="1790700" y="11515725"/>
          <a:ext cx="257175" cy="219075"/>
        </a:xfrm>
        <a:prstGeom prst="flowChartAlternateProcess">
          <a:avLst/>
        </a:prstGeom>
        <a:solidFill>
          <a:srgbClr val="4F81BD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ข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114300</xdr:colOff>
      <xdr:row>16</xdr:row>
      <xdr:rowOff>57150</xdr:rowOff>
    </xdr:to>
    <xdr:sp>
      <xdr:nvSpPr>
        <xdr:cNvPr id="20" name="แผนผังลําดับงาน: กระบวนการสำรอง 34"/>
        <xdr:cNvSpPr>
          <a:spLocks/>
        </xdr:cNvSpPr>
      </xdr:nvSpPr>
      <xdr:spPr>
        <a:xfrm>
          <a:off x="1819275" y="3848100"/>
          <a:ext cx="257175" cy="276225"/>
        </a:xfrm>
        <a:prstGeom prst="flowChartAlternateProcess">
          <a:avLst/>
        </a:prstGeom>
        <a:solidFill>
          <a:srgbClr val="4F81BD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ค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114300</xdr:colOff>
      <xdr:row>10</xdr:row>
      <xdr:rowOff>57150</xdr:rowOff>
    </xdr:to>
    <xdr:sp>
      <xdr:nvSpPr>
        <xdr:cNvPr id="21" name="แผนผังลําดับงาน: กระบวนการสำรอง 28"/>
        <xdr:cNvSpPr>
          <a:spLocks/>
        </xdr:cNvSpPr>
      </xdr:nvSpPr>
      <xdr:spPr>
        <a:xfrm>
          <a:off x="2295525" y="2533650"/>
          <a:ext cx="257175" cy="276225"/>
        </a:xfrm>
        <a:prstGeom prst="flowChartAlternateProcess">
          <a:avLst/>
        </a:prstGeom>
        <a:solidFill>
          <a:srgbClr val="4F81BD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ข</a:t>
          </a:r>
        </a:p>
      </xdr:txBody>
    </xdr:sp>
    <xdr:clientData/>
  </xdr:twoCellAnchor>
  <xdr:twoCellAnchor>
    <xdr:from>
      <xdr:col>143</xdr:col>
      <xdr:colOff>19050</xdr:colOff>
      <xdr:row>49</xdr:row>
      <xdr:rowOff>9525</xdr:rowOff>
    </xdr:from>
    <xdr:to>
      <xdr:col>154</xdr:col>
      <xdr:colOff>9525</xdr:colOff>
      <xdr:row>50</xdr:row>
      <xdr:rowOff>9525</xdr:rowOff>
    </xdr:to>
    <xdr:sp>
      <xdr:nvSpPr>
        <xdr:cNvPr id="22" name="สี่เหลี่ยมผืนผ้า 27"/>
        <xdr:cNvSpPr>
          <a:spLocks/>
        </xdr:cNvSpPr>
      </xdr:nvSpPr>
      <xdr:spPr>
        <a:xfrm>
          <a:off x="20726400" y="11306175"/>
          <a:ext cx="1562100" cy="2190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รอมติ</a:t>
          </a:r>
          <a:r>
            <a:rPr lang="en-US" cap="none" sz="1100" b="0" i="0" u="none" baseline="0">
              <a:solidFill>
                <a:srgbClr val="FFFFFF"/>
              </a:solidFill>
            </a:rPr>
            <a:t> ครม.ในแต่ละปี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19050</xdr:colOff>
      <xdr:row>66</xdr:row>
      <xdr:rowOff>9525</xdr:rowOff>
    </xdr:to>
    <xdr:pic>
      <xdr:nvPicPr>
        <xdr:cNvPr id="1" name="Picture 5" descr="พระราชบัญญัติเงินเดือน วิทยฐานะ ฯ ฉบับที่ 3 พ.ศ. 2558_Page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63050" cy="1069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11</xdr:row>
      <xdr:rowOff>133350</xdr:rowOff>
    </xdr:from>
    <xdr:to>
      <xdr:col>11</xdr:col>
      <xdr:colOff>466725</xdr:colOff>
      <xdr:row>11</xdr:row>
      <xdr:rowOff>133350</xdr:rowOff>
    </xdr:to>
    <xdr:sp>
      <xdr:nvSpPr>
        <xdr:cNvPr id="1" name="Line 2"/>
        <xdr:cNvSpPr>
          <a:spLocks/>
        </xdr:cNvSpPr>
      </xdr:nvSpPr>
      <xdr:spPr>
        <a:xfrm>
          <a:off x="4724400" y="1943100"/>
          <a:ext cx="4572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11</xdr:row>
      <xdr:rowOff>114300</xdr:rowOff>
    </xdr:from>
    <xdr:to>
      <xdr:col>12</xdr:col>
      <xdr:colOff>47625</xdr:colOff>
      <xdr:row>23</xdr:row>
      <xdr:rowOff>133350</xdr:rowOff>
    </xdr:to>
    <xdr:sp>
      <xdr:nvSpPr>
        <xdr:cNvPr id="2" name="Line 3"/>
        <xdr:cNvSpPr>
          <a:spLocks/>
        </xdr:cNvSpPr>
      </xdr:nvSpPr>
      <xdr:spPr>
        <a:xfrm>
          <a:off x="5153025" y="1924050"/>
          <a:ext cx="95250" cy="17335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133350</xdr:rowOff>
    </xdr:from>
    <xdr:to>
      <xdr:col>13</xdr:col>
      <xdr:colOff>0</xdr:colOff>
      <xdr:row>23</xdr:row>
      <xdr:rowOff>133350</xdr:rowOff>
    </xdr:to>
    <xdr:sp>
      <xdr:nvSpPr>
        <xdr:cNvPr id="3" name="Line 4"/>
        <xdr:cNvSpPr>
          <a:spLocks/>
        </xdr:cNvSpPr>
      </xdr:nvSpPr>
      <xdr:spPr>
        <a:xfrm>
          <a:off x="5200650" y="3657600"/>
          <a:ext cx="485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171450</xdr:rowOff>
    </xdr:from>
    <xdr:to>
      <xdr:col>12</xdr:col>
      <xdr:colOff>438150</xdr:colOff>
      <xdr:row>3</xdr:row>
      <xdr:rowOff>171450</xdr:rowOff>
    </xdr:to>
    <xdr:sp>
      <xdr:nvSpPr>
        <xdr:cNvPr id="4" name="Line 5"/>
        <xdr:cNvSpPr>
          <a:spLocks/>
        </xdr:cNvSpPr>
      </xdr:nvSpPr>
      <xdr:spPr>
        <a:xfrm>
          <a:off x="5219700" y="742950"/>
          <a:ext cx="4191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3</xdr:row>
      <xdr:rowOff>161925</xdr:rowOff>
    </xdr:from>
    <xdr:to>
      <xdr:col>13</xdr:col>
      <xdr:colOff>85725</xdr:colOff>
      <xdr:row>15</xdr:row>
      <xdr:rowOff>133350</xdr:rowOff>
    </xdr:to>
    <xdr:sp>
      <xdr:nvSpPr>
        <xdr:cNvPr id="5" name="Line 6"/>
        <xdr:cNvSpPr>
          <a:spLocks/>
        </xdr:cNvSpPr>
      </xdr:nvSpPr>
      <xdr:spPr>
        <a:xfrm>
          <a:off x="5638800" y="733425"/>
          <a:ext cx="133350" cy="1781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133350</xdr:rowOff>
    </xdr:from>
    <xdr:to>
      <xdr:col>13</xdr:col>
      <xdr:colOff>466725</xdr:colOff>
      <xdr:row>15</xdr:row>
      <xdr:rowOff>133350</xdr:rowOff>
    </xdr:to>
    <xdr:sp>
      <xdr:nvSpPr>
        <xdr:cNvPr id="6" name="Line 7"/>
        <xdr:cNvSpPr>
          <a:spLocks/>
        </xdr:cNvSpPr>
      </xdr:nvSpPr>
      <xdr:spPr>
        <a:xfrm>
          <a:off x="5695950" y="2514600"/>
          <a:ext cx="4572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</xdr:row>
      <xdr:rowOff>133350</xdr:rowOff>
    </xdr:from>
    <xdr:to>
      <xdr:col>10</xdr:col>
      <xdr:colOff>476250</xdr:colOff>
      <xdr:row>15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4238625" y="2371725"/>
          <a:ext cx="4667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14</xdr:row>
      <xdr:rowOff>123825</xdr:rowOff>
    </xdr:from>
    <xdr:to>
      <xdr:col>11</xdr:col>
      <xdr:colOff>76200</xdr:colOff>
      <xdr:row>23</xdr:row>
      <xdr:rowOff>114300</xdr:rowOff>
    </xdr:to>
    <xdr:sp>
      <xdr:nvSpPr>
        <xdr:cNvPr id="8" name="Line 9"/>
        <xdr:cNvSpPr>
          <a:spLocks/>
        </xdr:cNvSpPr>
      </xdr:nvSpPr>
      <xdr:spPr>
        <a:xfrm>
          <a:off x="4686300" y="2362200"/>
          <a:ext cx="104775" cy="1276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24</xdr:row>
      <xdr:rowOff>9525</xdr:rowOff>
    </xdr:from>
    <xdr:to>
      <xdr:col>11</xdr:col>
      <xdr:colOff>476250</xdr:colOff>
      <xdr:row>24</xdr:row>
      <xdr:rowOff>9525</xdr:rowOff>
    </xdr:to>
    <xdr:sp>
      <xdr:nvSpPr>
        <xdr:cNvPr id="9" name="Line 10"/>
        <xdr:cNvSpPr>
          <a:spLocks/>
        </xdr:cNvSpPr>
      </xdr:nvSpPr>
      <xdr:spPr>
        <a:xfrm>
          <a:off x="4733925" y="3676650"/>
          <a:ext cx="4572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15</xdr:row>
      <xdr:rowOff>9525</xdr:rowOff>
    </xdr:from>
    <xdr:to>
      <xdr:col>16</xdr:col>
      <xdr:colOff>66675</xdr:colOff>
      <xdr:row>15</xdr:row>
      <xdr:rowOff>19050</xdr:rowOff>
    </xdr:to>
    <xdr:sp>
      <xdr:nvSpPr>
        <xdr:cNvPr id="10" name="Line 12"/>
        <xdr:cNvSpPr>
          <a:spLocks/>
        </xdr:cNvSpPr>
      </xdr:nvSpPr>
      <xdr:spPr>
        <a:xfrm>
          <a:off x="6696075" y="2390775"/>
          <a:ext cx="2571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19</xdr:row>
      <xdr:rowOff>28575</xdr:rowOff>
    </xdr:from>
    <xdr:to>
      <xdr:col>16</xdr:col>
      <xdr:colOff>57150</xdr:colOff>
      <xdr:row>19</xdr:row>
      <xdr:rowOff>38100</xdr:rowOff>
    </xdr:to>
    <xdr:sp>
      <xdr:nvSpPr>
        <xdr:cNvPr id="11" name="Line 13"/>
        <xdr:cNvSpPr>
          <a:spLocks/>
        </xdr:cNvSpPr>
      </xdr:nvSpPr>
      <xdr:spPr>
        <a:xfrm>
          <a:off x="6686550" y="2981325"/>
          <a:ext cx="2571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23</xdr:row>
      <xdr:rowOff>47625</xdr:rowOff>
    </xdr:from>
    <xdr:to>
      <xdr:col>16</xdr:col>
      <xdr:colOff>66675</xdr:colOff>
      <xdr:row>23</xdr:row>
      <xdr:rowOff>57150</xdr:rowOff>
    </xdr:to>
    <xdr:sp>
      <xdr:nvSpPr>
        <xdr:cNvPr id="12" name="Line 14"/>
        <xdr:cNvSpPr>
          <a:spLocks/>
        </xdr:cNvSpPr>
      </xdr:nvSpPr>
      <xdr:spPr>
        <a:xfrm>
          <a:off x="6696075" y="3571875"/>
          <a:ext cx="2571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6</xdr:row>
      <xdr:rowOff>0</xdr:rowOff>
    </xdr:from>
    <xdr:to>
      <xdr:col>13</xdr:col>
      <xdr:colOff>447675</xdr:colOff>
      <xdr:row>6</xdr:row>
      <xdr:rowOff>0</xdr:rowOff>
    </xdr:to>
    <xdr:sp>
      <xdr:nvSpPr>
        <xdr:cNvPr id="13" name="Line 7"/>
        <xdr:cNvSpPr>
          <a:spLocks/>
        </xdr:cNvSpPr>
      </xdr:nvSpPr>
      <xdr:spPr>
        <a:xfrm>
          <a:off x="5676900" y="1095375"/>
          <a:ext cx="4572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5</xdr:row>
      <xdr:rowOff>104775</xdr:rowOff>
    </xdr:from>
    <xdr:to>
      <xdr:col>14</xdr:col>
      <xdr:colOff>66675</xdr:colOff>
      <xdr:row>19</xdr:row>
      <xdr:rowOff>76200</xdr:rowOff>
    </xdr:to>
    <xdr:sp>
      <xdr:nvSpPr>
        <xdr:cNvPr id="14" name="Line 6"/>
        <xdr:cNvSpPr>
          <a:spLocks/>
        </xdr:cNvSpPr>
      </xdr:nvSpPr>
      <xdr:spPr>
        <a:xfrm>
          <a:off x="6105525" y="1057275"/>
          <a:ext cx="133350" cy="1971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5" name="Line 7"/>
        <xdr:cNvSpPr>
          <a:spLocks/>
        </xdr:cNvSpPr>
      </xdr:nvSpPr>
      <xdr:spPr>
        <a:xfrm>
          <a:off x="6181725" y="3086100"/>
          <a:ext cx="4572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476250</xdr:colOff>
      <xdr:row>56</xdr:row>
      <xdr:rowOff>28575</xdr:rowOff>
    </xdr:to>
    <xdr:pic>
      <xdr:nvPicPr>
        <xdr:cNvPr id="1" name="Picture 1" descr="http://f.ptcdn.info/920/041/000/o5vhkxuhvPFM4e9HKvR-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0" cy="909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25</xdr:row>
      <xdr:rowOff>28575</xdr:rowOff>
    </xdr:from>
    <xdr:to>
      <xdr:col>11</xdr:col>
      <xdr:colOff>495300</xdr:colOff>
      <xdr:row>42</xdr:row>
      <xdr:rowOff>28575</xdr:rowOff>
    </xdr:to>
    <xdr:pic>
      <xdr:nvPicPr>
        <xdr:cNvPr id="1" name="Picture 2" descr="ปรับโครงสร้างภาษีใหม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410200"/>
          <a:ext cx="67246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10</xdr:col>
      <xdr:colOff>228600</xdr:colOff>
      <xdr:row>102</xdr:row>
      <xdr:rowOff>95250</xdr:rowOff>
    </xdr:to>
    <xdr:pic>
      <xdr:nvPicPr>
        <xdr:cNvPr id="2" name="Picture 3" descr="http://img.kapook.com/u/2016/supparat/Infographic_2016/info-Vat2560-6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811250"/>
          <a:ext cx="5715000" cy="657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71</xdr:row>
      <xdr:rowOff>9525</xdr:rowOff>
    </xdr:from>
    <xdr:to>
      <xdr:col>16</xdr:col>
      <xdr:colOff>114300</xdr:colOff>
      <xdr:row>77</xdr:row>
      <xdr:rowOff>47625</xdr:rowOff>
    </xdr:to>
    <xdr:pic>
      <xdr:nvPicPr>
        <xdr:cNvPr id="3" name="Picture 4" descr="http://cache.my.kapook.com/imglogo/logo-kapook.pn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0" y="14392275"/>
          <a:ext cx="3200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dsrv.rd.go.th/39291.0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7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1.28515625" style="7" customWidth="1"/>
    <col min="2" max="2" width="76.8515625" style="7" customWidth="1"/>
    <col min="3" max="11" width="1.7109375" style="7" customWidth="1"/>
    <col min="12" max="12" width="6.421875" style="7" customWidth="1"/>
    <col min="13" max="13" width="4.57421875" style="7" customWidth="1"/>
    <col min="14" max="14" width="1.421875" style="7" customWidth="1"/>
    <col min="15" max="15" width="1.1484375" style="7" customWidth="1"/>
    <col min="16" max="17" width="9.140625" style="7" customWidth="1"/>
    <col min="18" max="18" width="32.140625" style="7" customWidth="1"/>
    <col min="19" max="19" width="5.140625" style="7" customWidth="1"/>
    <col min="20" max="20" width="16.140625" style="7" customWidth="1"/>
    <col min="21" max="16384" width="9.140625" style="7" customWidth="1"/>
  </cols>
  <sheetData>
    <row r="1" spans="1:14" ht="8.25" customHeight="1">
      <c r="A1" s="58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8"/>
    </row>
    <row r="2" spans="1:14" ht="51.75">
      <c r="A2" s="56"/>
      <c r="B2" s="493" t="s">
        <v>184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56"/>
    </row>
    <row r="3" spans="1:20" ht="50.25">
      <c r="A3" s="56"/>
      <c r="B3" s="494" t="s">
        <v>299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56"/>
      <c r="P3" s="482" t="s">
        <v>211</v>
      </c>
      <c r="Q3" s="483"/>
      <c r="R3" s="484"/>
      <c r="S3" s="488">
        <f>'2.กรอกข้อมูลที่นี่'!Y79</f>
        <v>10000</v>
      </c>
      <c r="T3" s="488"/>
    </row>
    <row r="4" spans="1:20" ht="51.75">
      <c r="A4" s="56"/>
      <c r="B4" s="495" t="s">
        <v>300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56"/>
      <c r="P4" s="485"/>
      <c r="Q4" s="486"/>
      <c r="R4" s="487"/>
      <c r="S4" s="488"/>
      <c r="T4" s="488"/>
    </row>
    <row r="5" spans="1:20" ht="6" customHeight="1">
      <c r="A5" s="56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6"/>
      <c r="P5" s="489" t="s">
        <v>212</v>
      </c>
      <c r="Q5" s="489"/>
      <c r="R5" s="489"/>
      <c r="S5" s="491">
        <f>S3/12</f>
        <v>833.3333333333334</v>
      </c>
      <c r="T5" s="491"/>
    </row>
    <row r="6" spans="1:20" ht="34.5" customHeight="1">
      <c r="A6" s="56"/>
      <c r="B6" s="90" t="s">
        <v>185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56"/>
      <c r="P6" s="490"/>
      <c r="Q6" s="490"/>
      <c r="R6" s="490"/>
      <c r="S6" s="492"/>
      <c r="T6" s="492"/>
    </row>
    <row r="7" spans="1:20" ht="34.5">
      <c r="A7" s="56"/>
      <c r="B7" s="90" t="s">
        <v>288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56"/>
      <c r="P7" s="490"/>
      <c r="Q7" s="490"/>
      <c r="R7" s="490"/>
      <c r="S7" s="492"/>
      <c r="T7" s="492"/>
    </row>
    <row r="8" spans="1:20" ht="34.5">
      <c r="A8" s="56"/>
      <c r="B8" s="90" t="s">
        <v>291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56"/>
      <c r="P8" s="228"/>
      <c r="Q8" s="228"/>
      <c r="R8" s="228"/>
      <c r="S8" s="229"/>
      <c r="T8" s="229"/>
    </row>
    <row r="9" spans="1:14" ht="37.5" customHeight="1">
      <c r="A9" s="56"/>
      <c r="B9" s="90" t="s">
        <v>292</v>
      </c>
      <c r="C9" s="91"/>
      <c r="D9" s="481" t="s">
        <v>35</v>
      </c>
      <c r="E9" s="481"/>
      <c r="F9" s="481"/>
      <c r="G9" s="481"/>
      <c r="H9" s="481"/>
      <c r="I9" s="481"/>
      <c r="J9" s="91"/>
      <c r="K9" s="91"/>
      <c r="L9" s="91"/>
      <c r="M9" s="91"/>
      <c r="N9" s="56"/>
    </row>
    <row r="10" spans="1:14" ht="34.5">
      <c r="A10" s="56"/>
      <c r="B10" s="90" t="s">
        <v>293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56"/>
    </row>
    <row r="11" spans="1:14" ht="37.5">
      <c r="A11" s="56"/>
      <c r="B11" s="92" t="s">
        <v>286</v>
      </c>
      <c r="C11" s="91"/>
      <c r="D11" s="91"/>
      <c r="E11" s="91"/>
      <c r="F11" s="91"/>
      <c r="G11" s="91"/>
      <c r="H11" s="92"/>
      <c r="I11" s="91"/>
      <c r="J11" s="91"/>
      <c r="K11" s="91"/>
      <c r="L11" s="91"/>
      <c r="M11" s="91"/>
      <c r="N11" s="56"/>
    </row>
    <row r="12" spans="1:14" ht="37.5">
      <c r="A12" s="56"/>
      <c r="B12" s="92" t="s">
        <v>294</v>
      </c>
      <c r="C12" s="91"/>
      <c r="D12" s="91"/>
      <c r="E12" s="91"/>
      <c r="F12" s="91"/>
      <c r="G12" s="91"/>
      <c r="H12" s="92"/>
      <c r="I12" s="91"/>
      <c r="J12" s="91"/>
      <c r="K12" s="91"/>
      <c r="L12" s="91"/>
      <c r="M12" s="91"/>
      <c r="N12" s="56"/>
    </row>
    <row r="13" spans="1:14" ht="37.5">
      <c r="A13" s="56"/>
      <c r="B13" s="92" t="s">
        <v>287</v>
      </c>
      <c r="C13" s="91"/>
      <c r="D13" s="91"/>
      <c r="E13" s="91"/>
      <c r="F13" s="91"/>
      <c r="G13" s="91"/>
      <c r="H13" s="92"/>
      <c r="I13" s="91"/>
      <c r="J13" s="91"/>
      <c r="K13" s="91"/>
      <c r="L13" s="91"/>
      <c r="M13" s="91"/>
      <c r="N13" s="56"/>
    </row>
    <row r="14" spans="1:14" ht="38.25">
      <c r="A14" s="56"/>
      <c r="B14" s="92" t="s">
        <v>295</v>
      </c>
      <c r="C14" s="91"/>
      <c r="D14" s="91"/>
      <c r="E14" s="91"/>
      <c r="F14" s="91"/>
      <c r="G14" s="91"/>
      <c r="H14" s="92"/>
      <c r="I14" s="91"/>
      <c r="J14" s="91"/>
      <c r="K14" s="91"/>
      <c r="L14" s="91"/>
      <c r="M14" s="91"/>
      <c r="N14" s="56"/>
    </row>
    <row r="15" spans="1:14" ht="37.5">
      <c r="A15" s="56"/>
      <c r="B15" s="92" t="s">
        <v>210</v>
      </c>
      <c r="C15" s="91"/>
      <c r="D15" s="91"/>
      <c r="E15" s="91"/>
      <c r="F15" s="91"/>
      <c r="G15" s="91"/>
      <c r="H15" s="92"/>
      <c r="I15" s="91"/>
      <c r="J15" s="91"/>
      <c r="K15" s="91"/>
      <c r="L15" s="91"/>
      <c r="M15" s="91"/>
      <c r="N15" s="56"/>
    </row>
    <row r="16" spans="1:14" ht="37.5">
      <c r="A16" s="322"/>
      <c r="B16" s="327" t="s">
        <v>296</v>
      </c>
      <c r="C16" s="325"/>
      <c r="D16" s="325"/>
      <c r="E16" s="325"/>
      <c r="F16" s="325"/>
      <c r="G16" s="325"/>
      <c r="H16" s="324"/>
      <c r="I16" s="325"/>
      <c r="J16" s="325"/>
      <c r="K16" s="325"/>
      <c r="L16" s="325"/>
      <c r="M16" s="326"/>
      <c r="N16" s="323"/>
    </row>
    <row r="17" spans="1:14" ht="37.5">
      <c r="A17" s="56"/>
      <c r="B17" s="92" t="s">
        <v>289</v>
      </c>
      <c r="C17" s="91"/>
      <c r="D17" s="91"/>
      <c r="E17" s="91"/>
      <c r="F17" s="91"/>
      <c r="G17" s="91"/>
      <c r="H17" s="92"/>
      <c r="I17" s="91"/>
      <c r="J17" s="91"/>
      <c r="K17" s="91"/>
      <c r="L17" s="91"/>
      <c r="M17" s="91"/>
      <c r="N17" s="56"/>
    </row>
    <row r="18" spans="1:14" ht="37.5">
      <c r="A18" s="56"/>
      <c r="B18" s="92" t="s">
        <v>297</v>
      </c>
      <c r="C18" s="91" t="s">
        <v>290</v>
      </c>
      <c r="D18" s="91"/>
      <c r="E18" s="91"/>
      <c r="F18" s="91"/>
      <c r="G18" s="91"/>
      <c r="H18" s="92"/>
      <c r="I18" s="91"/>
      <c r="J18" s="91"/>
      <c r="K18" s="91"/>
      <c r="L18" s="91"/>
      <c r="M18" s="91"/>
      <c r="N18" s="56"/>
    </row>
    <row r="19" spans="1:14" ht="7.5" customHeight="1">
      <c r="A19" s="58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7" ht="23.25">
      <c r="P27" s="7" t="s">
        <v>35</v>
      </c>
    </row>
  </sheetData>
  <sheetProtection password="CCCF" sheet="1"/>
  <mergeCells count="8">
    <mergeCell ref="D9:I9"/>
    <mergeCell ref="P3:R4"/>
    <mergeCell ref="S3:T4"/>
    <mergeCell ref="P5:R7"/>
    <mergeCell ref="S5:T7"/>
    <mergeCell ref="B2:M2"/>
    <mergeCell ref="B3:M3"/>
    <mergeCell ref="B4:M4"/>
  </mergeCells>
  <printOptions/>
  <pageMargins left="0.41" right="0.26" top="0.7" bottom="1" header="0.34" footer="0.5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BG82"/>
  <sheetViews>
    <sheetView tabSelected="1" zoomScalePageLayoutView="0" workbookViewId="0" topLeftCell="A1">
      <selection activeCell="AG9" sqref="AG9"/>
    </sheetView>
  </sheetViews>
  <sheetFormatPr defaultColWidth="2.57421875" defaultRowHeight="12.75"/>
  <cols>
    <col min="1" max="1" width="12.00390625" style="7" customWidth="1"/>
    <col min="2" max="2" width="3.7109375" style="7" customWidth="1"/>
    <col min="3" max="5" width="2.57421875" style="7" customWidth="1"/>
    <col min="6" max="6" width="3.7109375" style="7" customWidth="1"/>
    <col min="7" max="11" width="2.57421875" style="7" customWidth="1"/>
    <col min="12" max="12" width="4.28125" style="7" customWidth="1"/>
    <col min="13" max="13" width="4.00390625" style="7" customWidth="1"/>
    <col min="14" max="16" width="2.57421875" style="7" customWidth="1"/>
    <col min="17" max="19" width="2.7109375" style="7" customWidth="1"/>
    <col min="20" max="21" width="2.57421875" style="7" customWidth="1"/>
    <col min="22" max="23" width="2.421875" style="7" customWidth="1"/>
    <col min="24" max="24" width="2.57421875" style="7" customWidth="1"/>
    <col min="25" max="25" width="4.8515625" style="7" customWidth="1"/>
    <col min="26" max="26" width="2.57421875" style="7" customWidth="1"/>
    <col min="27" max="27" width="2.421875" style="7" customWidth="1"/>
    <col min="28" max="30" width="2.57421875" style="7" customWidth="1"/>
    <col min="31" max="31" width="4.140625" style="7" customWidth="1"/>
    <col min="32" max="32" width="46.421875" style="7" customWidth="1"/>
    <col min="33" max="50" width="44.140625" style="7" customWidth="1"/>
    <col min="51" max="16384" width="2.57421875" style="7" customWidth="1"/>
  </cols>
  <sheetData>
    <row r="1" spans="1:31" ht="54" customHeight="1" thickTop="1">
      <c r="A1" s="601" t="s">
        <v>224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9">
        <v>2560</v>
      </c>
      <c r="AC1" s="609"/>
      <c r="AD1" s="609"/>
      <c r="AE1" s="610"/>
    </row>
    <row r="2" spans="1:31" ht="54" customHeight="1" thickBot="1">
      <c r="A2" s="656" t="s">
        <v>250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8"/>
    </row>
    <row r="3" spans="1:31" ht="27.75" thickBot="1" thickTop="1">
      <c r="A3" s="1045" t="s">
        <v>225</v>
      </c>
      <c r="B3" s="1046"/>
      <c r="C3" s="1046"/>
      <c r="D3" s="1046"/>
      <c r="E3" s="1046"/>
      <c r="F3" s="1046"/>
      <c r="G3" s="1046"/>
      <c r="H3" s="1046"/>
      <c r="I3" s="1046"/>
      <c r="J3" s="1046"/>
      <c r="K3" s="1047"/>
      <c r="L3" s="450">
        <v>3</v>
      </c>
      <c r="M3" s="450">
        <v>0</v>
      </c>
      <c r="N3" s="450">
        <v>7</v>
      </c>
      <c r="O3" s="450">
        <v>3</v>
      </c>
      <c r="P3" s="450">
        <v>2</v>
      </c>
      <c r="Q3" s="450">
        <v>1</v>
      </c>
      <c r="R3" s="450">
        <v>7</v>
      </c>
      <c r="S3" s="450">
        <v>0</v>
      </c>
      <c r="T3" s="450">
        <v>9</v>
      </c>
      <c r="U3" s="450">
        <v>9</v>
      </c>
      <c r="V3" s="450">
        <v>2</v>
      </c>
      <c r="W3" s="450">
        <v>1</v>
      </c>
      <c r="X3" s="450">
        <v>1</v>
      </c>
      <c r="Y3" s="196"/>
      <c r="Z3" s="196"/>
      <c r="AA3" s="196"/>
      <c r="AB3" s="196"/>
      <c r="AC3" s="196"/>
      <c r="AD3" s="196"/>
      <c r="AE3" s="197"/>
    </row>
    <row r="4" spans="1:31" ht="30.75" thickBot="1" thickTop="1">
      <c r="A4" s="496" t="s">
        <v>186</v>
      </c>
      <c r="B4" s="497"/>
      <c r="C4" s="497"/>
      <c r="D4" s="497"/>
      <c r="E4" s="497"/>
      <c r="F4" s="502" t="s">
        <v>248</v>
      </c>
      <c r="G4" s="502"/>
      <c r="H4" s="502" t="s">
        <v>306</v>
      </c>
      <c r="I4" s="502"/>
      <c r="J4" s="502"/>
      <c r="K4" s="502"/>
      <c r="L4" s="502"/>
      <c r="M4" s="502"/>
      <c r="N4" s="502"/>
      <c r="O4" s="502"/>
      <c r="P4" s="503" t="s">
        <v>314</v>
      </c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4"/>
    </row>
    <row r="5" spans="1:31" ht="27" thickTop="1">
      <c r="A5" s="603" t="s">
        <v>229</v>
      </c>
      <c r="B5" s="604"/>
      <c r="C5" s="604"/>
      <c r="D5" s="604"/>
      <c r="E5" s="604"/>
      <c r="F5" s="604"/>
      <c r="G5" s="604"/>
      <c r="H5" s="604"/>
      <c r="I5" s="604"/>
      <c r="J5" s="605"/>
      <c r="K5" s="606" t="s">
        <v>66</v>
      </c>
      <c r="L5" s="607"/>
      <c r="M5" s="607"/>
      <c r="N5" s="608"/>
      <c r="O5" s="147"/>
      <c r="P5" s="147"/>
      <c r="Q5" s="611" t="s">
        <v>226</v>
      </c>
      <c r="R5" s="612"/>
      <c r="S5" s="612"/>
      <c r="T5" s="612"/>
      <c r="U5" s="612"/>
      <c r="V5" s="612"/>
      <c r="W5" s="612"/>
      <c r="X5" s="612"/>
      <c r="Y5" s="612"/>
      <c r="Z5" s="613"/>
      <c r="AA5" s="613"/>
      <c r="AB5" s="613"/>
      <c r="AC5" s="613"/>
      <c r="AD5" s="613"/>
      <c r="AE5" s="614"/>
    </row>
    <row r="6" spans="1:59" ht="29.25">
      <c r="A6" s="198" t="s">
        <v>59</v>
      </c>
      <c r="B6" s="622" t="s">
        <v>60</v>
      </c>
      <c r="C6" s="622"/>
      <c r="D6" s="622"/>
      <c r="E6" s="622"/>
      <c r="F6" s="622"/>
      <c r="G6" s="622"/>
      <c r="H6" s="622"/>
      <c r="I6" s="622">
        <f>AB1-1</f>
        <v>2559</v>
      </c>
      <c r="J6" s="622"/>
      <c r="K6" s="634">
        <v>0</v>
      </c>
      <c r="L6" s="635"/>
      <c r="M6" s="635"/>
      <c r="N6" s="635"/>
      <c r="O6" s="635"/>
      <c r="P6" s="636"/>
      <c r="Q6" s="291">
        <v>3</v>
      </c>
      <c r="R6" s="292"/>
      <c r="S6" s="292"/>
      <c r="T6" s="293" t="s">
        <v>217</v>
      </c>
      <c r="U6" s="617">
        <f>K6*Q6</f>
        <v>0</v>
      </c>
      <c r="V6" s="617"/>
      <c r="W6" s="617"/>
      <c r="X6" s="617"/>
      <c r="Y6" s="618"/>
      <c r="Z6" s="588"/>
      <c r="AA6" s="588"/>
      <c r="AB6" s="588"/>
      <c r="AC6" s="588"/>
      <c r="AD6" s="588"/>
      <c r="AE6" s="589"/>
      <c r="BD6" s="33"/>
      <c r="BE6" s="31"/>
      <c r="BG6" s="8"/>
    </row>
    <row r="7" spans="1:59" ht="29.25">
      <c r="A7" s="199"/>
      <c r="B7" s="598" t="s">
        <v>61</v>
      </c>
      <c r="C7" s="598"/>
      <c r="D7" s="598"/>
      <c r="E7" s="598"/>
      <c r="F7" s="598"/>
      <c r="G7" s="598"/>
      <c r="H7" s="598"/>
      <c r="I7" s="598">
        <f>AB1</f>
        <v>2560</v>
      </c>
      <c r="J7" s="598"/>
      <c r="K7" s="623">
        <v>0</v>
      </c>
      <c r="L7" s="624"/>
      <c r="M7" s="624"/>
      <c r="N7" s="624"/>
      <c r="O7" s="624"/>
      <c r="P7" s="625"/>
      <c r="Q7" s="294">
        <v>6</v>
      </c>
      <c r="R7" s="295"/>
      <c r="S7" s="295"/>
      <c r="T7" s="295" t="s">
        <v>217</v>
      </c>
      <c r="U7" s="619">
        <f>K7*Q7</f>
        <v>0</v>
      </c>
      <c r="V7" s="619"/>
      <c r="W7" s="619"/>
      <c r="X7" s="619"/>
      <c r="Y7" s="620"/>
      <c r="Z7" s="514">
        <f>U6+U7+U8</f>
        <v>0</v>
      </c>
      <c r="AA7" s="514"/>
      <c r="AB7" s="514"/>
      <c r="AC7" s="514"/>
      <c r="AD7" s="514"/>
      <c r="AE7" s="515"/>
      <c r="AG7" s="7" t="s">
        <v>35</v>
      </c>
      <c r="BD7" s="33"/>
      <c r="BG7" s="8"/>
    </row>
    <row r="8" spans="1:59" ht="29.25">
      <c r="A8" s="200"/>
      <c r="B8" s="621" t="s">
        <v>60</v>
      </c>
      <c r="C8" s="621"/>
      <c r="D8" s="621"/>
      <c r="E8" s="621"/>
      <c r="F8" s="621"/>
      <c r="G8" s="621"/>
      <c r="H8" s="621"/>
      <c r="I8" s="621">
        <f>AB1</f>
        <v>2560</v>
      </c>
      <c r="J8" s="621"/>
      <c r="K8" s="626">
        <v>0</v>
      </c>
      <c r="L8" s="627"/>
      <c r="M8" s="627"/>
      <c r="N8" s="627"/>
      <c r="O8" s="627"/>
      <c r="P8" s="628"/>
      <c r="Q8" s="296">
        <v>3</v>
      </c>
      <c r="R8" s="297"/>
      <c r="S8" s="297"/>
      <c r="T8" s="297" t="s">
        <v>217</v>
      </c>
      <c r="U8" s="632">
        <f>K8*Q8</f>
        <v>0</v>
      </c>
      <c r="V8" s="632"/>
      <c r="W8" s="632"/>
      <c r="X8" s="632"/>
      <c r="Y8" s="633"/>
      <c r="Z8" s="516"/>
      <c r="AA8" s="516"/>
      <c r="AB8" s="516"/>
      <c r="AC8" s="516"/>
      <c r="AD8" s="516"/>
      <c r="AE8" s="517"/>
      <c r="BD8" s="33"/>
      <c r="BG8" s="8"/>
    </row>
    <row r="9" spans="1:59" ht="29.25" customHeight="1">
      <c r="A9" s="653" t="s">
        <v>298</v>
      </c>
      <c r="B9" s="654"/>
      <c r="C9" s="654"/>
      <c r="D9" s="654"/>
      <c r="E9" s="654"/>
      <c r="F9" s="654"/>
      <c r="G9" s="654"/>
      <c r="H9" s="654"/>
      <c r="I9" s="654"/>
      <c r="J9" s="655"/>
      <c r="K9" s="644">
        <v>0</v>
      </c>
      <c r="L9" s="645"/>
      <c r="M9" s="645"/>
      <c r="N9" s="645"/>
      <c r="O9" s="645"/>
      <c r="P9" s="645"/>
      <c r="Q9" s="637">
        <v>12</v>
      </c>
      <c r="R9" s="637"/>
      <c r="S9" s="637"/>
      <c r="T9" s="637"/>
      <c r="U9" s="637"/>
      <c r="V9" s="637"/>
      <c r="W9" s="320"/>
      <c r="X9" s="320"/>
      <c r="Y9" s="321"/>
      <c r="Z9" s="638">
        <f>K9*Q9</f>
        <v>0</v>
      </c>
      <c r="AA9" s="639"/>
      <c r="AB9" s="639"/>
      <c r="AC9" s="639"/>
      <c r="AD9" s="639"/>
      <c r="AE9" s="640"/>
      <c r="BD9" s="33"/>
      <c r="BG9" s="8"/>
    </row>
    <row r="10" spans="1:59" ht="29.25" customHeight="1">
      <c r="A10" s="641" t="s">
        <v>285</v>
      </c>
      <c r="B10" s="642"/>
      <c r="C10" s="642"/>
      <c r="D10" s="642"/>
      <c r="E10" s="642"/>
      <c r="F10" s="642"/>
      <c r="G10" s="642"/>
      <c r="H10" s="642"/>
      <c r="I10" s="642"/>
      <c r="J10" s="643"/>
      <c r="K10" s="644">
        <v>420000</v>
      </c>
      <c r="L10" s="645"/>
      <c r="M10" s="645"/>
      <c r="N10" s="645"/>
      <c r="O10" s="645"/>
      <c r="P10" s="645"/>
      <c r="Q10" s="298"/>
      <c r="R10" s="298"/>
      <c r="S10" s="298"/>
      <c r="T10" s="298"/>
      <c r="U10" s="298"/>
      <c r="V10" s="298"/>
      <c r="W10" s="298"/>
      <c r="X10" s="298"/>
      <c r="Y10" s="299"/>
      <c r="Z10" s="638">
        <f>K10</f>
        <v>420000</v>
      </c>
      <c r="AA10" s="639"/>
      <c r="AB10" s="639"/>
      <c r="AC10" s="639"/>
      <c r="AD10" s="639"/>
      <c r="AE10" s="640"/>
      <c r="BD10" s="33"/>
      <c r="BG10" s="8"/>
    </row>
    <row r="11" spans="1:59" ht="31.5">
      <c r="A11" s="330" t="s">
        <v>228</v>
      </c>
      <c r="B11" s="331" t="s">
        <v>253</v>
      </c>
      <c r="C11" s="331"/>
      <c r="D11" s="332"/>
      <c r="E11" s="332"/>
      <c r="F11" s="331"/>
      <c r="G11" s="331"/>
      <c r="H11" s="720" t="s">
        <v>178</v>
      </c>
      <c r="I11" s="720"/>
      <c r="J11" s="720"/>
      <c r="K11" s="720"/>
      <c r="L11" s="721"/>
      <c r="M11" s="328">
        <v>0</v>
      </c>
      <c r="N11" s="262"/>
      <c r="O11" s="253"/>
      <c r="P11" s="253"/>
      <c r="Q11" s="254"/>
      <c r="R11" s="254"/>
      <c r="S11" s="254"/>
      <c r="T11" s="254"/>
      <c r="U11" s="255"/>
      <c r="V11" s="255"/>
      <c r="W11" s="255"/>
      <c r="X11" s="255"/>
      <c r="Y11" s="256"/>
      <c r="Z11" s="599">
        <f>M11*V11*3500</f>
        <v>0</v>
      </c>
      <c r="AA11" s="599"/>
      <c r="AB11" s="599"/>
      <c r="AC11" s="599"/>
      <c r="AD11" s="599"/>
      <c r="AE11" s="600"/>
      <c r="BD11" s="33"/>
      <c r="BG11" s="8"/>
    </row>
    <row r="12" spans="1:59" ht="31.5">
      <c r="A12" s="330" t="s">
        <v>35</v>
      </c>
      <c r="B12" s="590" t="s">
        <v>176</v>
      </c>
      <c r="C12" s="590"/>
      <c r="D12" s="333"/>
      <c r="E12" s="333"/>
      <c r="F12" s="590"/>
      <c r="G12" s="590"/>
      <c r="H12" s="590" t="s">
        <v>178</v>
      </c>
      <c r="I12" s="590"/>
      <c r="J12" s="590"/>
      <c r="K12" s="590"/>
      <c r="L12" s="590"/>
      <c r="M12" s="329">
        <v>0</v>
      </c>
      <c r="N12" s="263"/>
      <c r="O12" s="257"/>
      <c r="P12" s="257"/>
      <c r="Q12" s="591" t="s">
        <v>179</v>
      </c>
      <c r="R12" s="591"/>
      <c r="S12" s="591"/>
      <c r="T12" s="591"/>
      <c r="U12" s="591"/>
      <c r="V12" s="258">
        <v>12</v>
      </c>
      <c r="W12" s="258"/>
      <c r="X12" s="258" t="s">
        <v>35</v>
      </c>
      <c r="Y12" s="259" t="s">
        <v>180</v>
      </c>
      <c r="Z12" s="599">
        <f>M12*V12*3500</f>
        <v>0</v>
      </c>
      <c r="AA12" s="599"/>
      <c r="AB12" s="599"/>
      <c r="AC12" s="599"/>
      <c r="AD12" s="599"/>
      <c r="AE12" s="600"/>
      <c r="AG12" s="7" t="s">
        <v>35</v>
      </c>
      <c r="BD12" s="33"/>
      <c r="BG12" s="8"/>
    </row>
    <row r="13" spans="1:59" ht="31.5">
      <c r="A13" s="334"/>
      <c r="B13" s="584" t="s">
        <v>177</v>
      </c>
      <c r="C13" s="584"/>
      <c r="D13" s="335"/>
      <c r="E13" s="335"/>
      <c r="F13" s="584"/>
      <c r="G13" s="584"/>
      <c r="H13" s="584" t="s">
        <v>178</v>
      </c>
      <c r="I13" s="584"/>
      <c r="J13" s="584"/>
      <c r="K13" s="584"/>
      <c r="L13" s="584"/>
      <c r="M13" s="329">
        <v>0</v>
      </c>
      <c r="N13" s="264"/>
      <c r="O13" s="255"/>
      <c r="P13" s="255"/>
      <c r="Q13" s="631" t="s">
        <v>179</v>
      </c>
      <c r="R13" s="631"/>
      <c r="S13" s="631"/>
      <c r="T13" s="631"/>
      <c r="U13" s="631"/>
      <c r="V13" s="260">
        <v>12</v>
      </c>
      <c r="W13" s="260"/>
      <c r="X13" s="260"/>
      <c r="Y13" s="261" t="s">
        <v>180</v>
      </c>
      <c r="Z13" s="574">
        <f>M13*V13*5600*2</f>
        <v>0</v>
      </c>
      <c r="AA13" s="574"/>
      <c r="AB13" s="574"/>
      <c r="AC13" s="574"/>
      <c r="AD13" s="574"/>
      <c r="AE13" s="575"/>
      <c r="BD13" s="33"/>
      <c r="BG13" s="8"/>
    </row>
    <row r="14" spans="1:59" ht="23.25">
      <c r="A14" s="20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88"/>
      <c r="N14" s="131"/>
      <c r="O14" s="131"/>
      <c r="P14" s="131"/>
      <c r="Q14" s="131"/>
      <c r="R14" s="131"/>
      <c r="S14" s="131"/>
      <c r="T14" s="131"/>
      <c r="U14" s="131"/>
      <c r="V14" s="127"/>
      <c r="W14" s="127"/>
      <c r="X14" s="127"/>
      <c r="Y14" s="128"/>
      <c r="Z14" s="149"/>
      <c r="AA14" s="149"/>
      <c r="AB14" s="149"/>
      <c r="AC14" s="149"/>
      <c r="AD14" s="149"/>
      <c r="AE14" s="202"/>
      <c r="AG14" s="7" t="s">
        <v>35</v>
      </c>
      <c r="BD14" s="33"/>
      <c r="BG14" s="8"/>
    </row>
    <row r="15" spans="1:59" ht="36" customHeight="1">
      <c r="A15" s="581" t="s">
        <v>249</v>
      </c>
      <c r="B15" s="582"/>
      <c r="C15" s="582"/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582"/>
      <c r="Y15" s="583"/>
      <c r="Z15" s="615">
        <f>SUM(Z6:AE13)</f>
        <v>420000</v>
      </c>
      <c r="AA15" s="615"/>
      <c r="AB15" s="615"/>
      <c r="AC15" s="615"/>
      <c r="AD15" s="615"/>
      <c r="AE15" s="616"/>
      <c r="BG15" s="32"/>
    </row>
    <row r="16" spans="1:50" ht="26.25">
      <c r="A16" s="680" t="s">
        <v>40</v>
      </c>
      <c r="B16" s="681"/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2"/>
      <c r="AA16" s="682"/>
      <c r="AB16" s="682"/>
      <c r="AC16" s="682"/>
      <c r="AD16" s="682"/>
      <c r="AE16" s="683"/>
      <c r="AF16" s="230" t="s">
        <v>67</v>
      </c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</row>
    <row r="17" spans="1:32" ht="26.25">
      <c r="A17" s="717" t="s">
        <v>230</v>
      </c>
      <c r="B17" s="718"/>
      <c r="C17" s="718"/>
      <c r="D17" s="718"/>
      <c r="E17" s="719"/>
      <c r="F17" s="629" t="s">
        <v>226</v>
      </c>
      <c r="G17" s="630"/>
      <c r="H17" s="630"/>
      <c r="I17" s="630"/>
      <c r="J17" s="630"/>
      <c r="K17" s="630"/>
      <c r="L17" s="630"/>
      <c r="M17" s="630"/>
      <c r="N17" s="630"/>
      <c r="O17" s="630"/>
      <c r="P17" s="630"/>
      <c r="Q17" s="630"/>
      <c r="R17" s="630"/>
      <c r="S17" s="630"/>
      <c r="T17" s="630"/>
      <c r="U17" s="630"/>
      <c r="V17" s="630"/>
      <c r="W17" s="630"/>
      <c r="X17" s="630"/>
      <c r="Y17" s="630"/>
      <c r="Z17" s="646">
        <v>60000</v>
      </c>
      <c r="AA17" s="647"/>
      <c r="AB17" s="647"/>
      <c r="AC17" s="647"/>
      <c r="AD17" s="647"/>
      <c r="AE17" s="648"/>
      <c r="AF17" s="7" t="s">
        <v>68</v>
      </c>
    </row>
    <row r="18" spans="1:32" ht="29.25">
      <c r="A18" s="203" t="s">
        <v>231</v>
      </c>
      <c r="B18" s="103" t="s">
        <v>35</v>
      </c>
      <c r="C18" s="103"/>
      <c r="D18" s="103"/>
      <c r="E18" s="103"/>
      <c r="F18" s="307">
        <v>0</v>
      </c>
      <c r="G18" s="300"/>
      <c r="H18" s="247" t="s">
        <v>214</v>
      </c>
      <c r="I18" s="247"/>
      <c r="J18" s="247"/>
      <c r="K18" s="248"/>
      <c r="L18" s="248"/>
      <c r="M18" s="248"/>
      <c r="N18" s="596"/>
      <c r="O18" s="596"/>
      <c r="P18" s="596"/>
      <c r="Q18" s="596"/>
      <c r="R18" s="596"/>
      <c r="S18" s="596"/>
      <c r="T18" s="596"/>
      <c r="U18" s="596"/>
      <c r="V18" s="596"/>
      <c r="W18" s="596"/>
      <c r="X18" s="596"/>
      <c r="Y18" s="596"/>
      <c r="Z18" s="585">
        <f>F18*0</f>
        <v>0</v>
      </c>
      <c r="AA18" s="586"/>
      <c r="AB18" s="586"/>
      <c r="AC18" s="586"/>
      <c r="AD18" s="586"/>
      <c r="AE18" s="587"/>
      <c r="AF18" s="7" t="s">
        <v>69</v>
      </c>
    </row>
    <row r="19" spans="1:50" ht="29.25">
      <c r="A19" s="204"/>
      <c r="B19" s="10"/>
      <c r="C19" s="10"/>
      <c r="D19" s="10"/>
      <c r="E19" s="10"/>
      <c r="F19" s="308">
        <v>0</v>
      </c>
      <c r="G19" s="301"/>
      <c r="H19" s="249" t="s">
        <v>64</v>
      </c>
      <c r="I19" s="250"/>
      <c r="J19" s="250"/>
      <c r="K19" s="250"/>
      <c r="L19" s="250"/>
      <c r="M19" s="250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85">
        <f>F19*0</f>
        <v>0</v>
      </c>
      <c r="AA19" s="586"/>
      <c r="AB19" s="586"/>
      <c r="AC19" s="586"/>
      <c r="AD19" s="586"/>
      <c r="AE19" s="587"/>
      <c r="AF19" s="36" t="s">
        <v>153</v>
      </c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</row>
    <row r="20" spans="1:31" ht="29.25">
      <c r="A20" s="204"/>
      <c r="B20" s="10"/>
      <c r="C20" s="10"/>
      <c r="D20" s="10"/>
      <c r="E20" s="10"/>
      <c r="F20" s="308">
        <v>1</v>
      </c>
      <c r="G20" s="302"/>
      <c r="H20" s="251" t="s">
        <v>63</v>
      </c>
      <c r="I20" s="252"/>
      <c r="J20" s="252"/>
      <c r="K20" s="252"/>
      <c r="L20" s="252"/>
      <c r="M20" s="252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2">
        <f>F20*60000</f>
        <v>60000</v>
      </c>
      <c r="AA20" s="593"/>
      <c r="AB20" s="593"/>
      <c r="AC20" s="593"/>
      <c r="AD20" s="593"/>
      <c r="AE20" s="594"/>
    </row>
    <row r="21" spans="1:32" ht="23.25">
      <c r="A21" s="651" t="s">
        <v>282</v>
      </c>
      <c r="B21" s="652"/>
      <c r="C21" s="652"/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9" t="s">
        <v>62</v>
      </c>
      <c r="V21" s="9"/>
      <c r="W21" s="9"/>
      <c r="X21" s="9"/>
      <c r="Y21" s="9"/>
      <c r="Z21" s="578">
        <v>0</v>
      </c>
      <c r="AA21" s="579"/>
      <c r="AB21" s="579"/>
      <c r="AC21" s="579"/>
      <c r="AD21" s="579"/>
      <c r="AE21" s="580"/>
      <c r="AF21" s="7" t="s">
        <v>70</v>
      </c>
    </row>
    <row r="22" spans="1:32" ht="23.25">
      <c r="A22" s="205" t="s">
        <v>315</v>
      </c>
      <c r="B22" s="10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 t="s">
        <v>62</v>
      </c>
      <c r="V22" s="9"/>
      <c r="W22" s="9"/>
      <c r="X22" s="9"/>
      <c r="Y22" s="9"/>
      <c r="Z22" s="508"/>
      <c r="AA22" s="509"/>
      <c r="AB22" s="509"/>
      <c r="AC22" s="509"/>
      <c r="AD22" s="509"/>
      <c r="AE22" s="510"/>
      <c r="AF22" s="7" t="s">
        <v>152</v>
      </c>
    </row>
    <row r="23" spans="1:32" ht="23.25">
      <c r="A23" s="206" t="s">
        <v>360</v>
      </c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711"/>
      <c r="AA23" s="712"/>
      <c r="AB23" s="712"/>
      <c r="AC23" s="712"/>
      <c r="AD23" s="712"/>
      <c r="AE23" s="713"/>
      <c r="AF23" s="7" t="s">
        <v>71</v>
      </c>
    </row>
    <row r="24" spans="1:32" ht="23.25">
      <c r="A24" s="207"/>
      <c r="B24" s="107" t="s">
        <v>361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76"/>
      <c r="AA24" s="477"/>
      <c r="AB24" s="477"/>
      <c r="AC24" s="477"/>
      <c r="AD24" s="477"/>
      <c r="AE24" s="478"/>
      <c r="AF24" s="7" t="s">
        <v>72</v>
      </c>
    </row>
    <row r="25" spans="1:32" ht="23.25">
      <c r="A25" s="208"/>
      <c r="B25" s="108" t="s">
        <v>22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714"/>
      <c r="AA25" s="715"/>
      <c r="AB25" s="715"/>
      <c r="AC25" s="715"/>
      <c r="AD25" s="715"/>
      <c r="AE25" s="716"/>
      <c r="AF25" s="7" t="s">
        <v>151</v>
      </c>
    </row>
    <row r="26" spans="1:50" ht="23.25">
      <c r="A26" s="20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1"/>
      <c r="P26" s="171"/>
      <c r="Q26" s="42"/>
      <c r="R26" s="42"/>
      <c r="S26" s="42"/>
      <c r="T26" s="42"/>
      <c r="U26" s="708" t="s">
        <v>65</v>
      </c>
      <c r="V26" s="708"/>
      <c r="W26" s="134"/>
      <c r="X26" s="42"/>
      <c r="Y26" s="172"/>
      <c r="Z26" s="505">
        <v>0</v>
      </c>
      <c r="AA26" s="506"/>
      <c r="AB26" s="506"/>
      <c r="AC26" s="506"/>
      <c r="AD26" s="506"/>
      <c r="AE26" s="507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</row>
    <row r="27" spans="1:31" ht="23.25">
      <c r="A27" s="210"/>
      <c r="B27" s="47" t="s">
        <v>21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1"/>
      <c r="R27" s="41"/>
      <c r="S27" s="41"/>
      <c r="T27" s="41"/>
      <c r="U27" s="709"/>
      <c r="V27" s="709"/>
      <c r="W27" s="133"/>
      <c r="X27" s="41"/>
      <c r="Y27" s="173"/>
      <c r="Z27" s="508"/>
      <c r="AA27" s="509"/>
      <c r="AB27" s="509"/>
      <c r="AC27" s="509"/>
      <c r="AD27" s="509"/>
      <c r="AE27" s="510"/>
    </row>
    <row r="28" spans="1:31" ht="23.25">
      <c r="A28" s="208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48"/>
      <c r="P28" s="148"/>
      <c r="Q28" s="40"/>
      <c r="R28" s="40"/>
      <c r="S28" s="40"/>
      <c r="T28" s="40"/>
      <c r="U28" s="710" t="s">
        <v>65</v>
      </c>
      <c r="V28" s="710"/>
      <c r="W28" s="132"/>
      <c r="X28" s="40"/>
      <c r="Y28" s="40"/>
      <c r="Z28" s="505">
        <v>0</v>
      </c>
      <c r="AA28" s="506"/>
      <c r="AB28" s="506"/>
      <c r="AC28" s="506"/>
      <c r="AD28" s="506"/>
      <c r="AE28" s="507"/>
    </row>
    <row r="29" spans="1:31" ht="23.25">
      <c r="A29" s="208"/>
      <c r="B29" s="174" t="s">
        <v>23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40"/>
      <c r="R29" s="40"/>
      <c r="S29" s="40"/>
      <c r="T29" s="40"/>
      <c r="U29" s="710"/>
      <c r="V29" s="710"/>
      <c r="W29" s="132"/>
      <c r="X29" s="40"/>
      <c r="Y29" s="40"/>
      <c r="Z29" s="508"/>
      <c r="AA29" s="509"/>
      <c r="AB29" s="509"/>
      <c r="AC29" s="509"/>
      <c r="AD29" s="509"/>
      <c r="AE29" s="510"/>
    </row>
    <row r="30" spans="1:31" ht="23.25">
      <c r="A30" s="20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14"/>
      <c r="P30" s="114"/>
      <c r="Q30" s="42"/>
      <c r="R30" s="42"/>
      <c r="S30" s="42"/>
      <c r="T30" s="42"/>
      <c r="U30" s="708" t="s">
        <v>65</v>
      </c>
      <c r="V30" s="708"/>
      <c r="W30" s="134"/>
      <c r="X30" s="42"/>
      <c r="Y30" s="172"/>
      <c r="Z30" s="578">
        <v>0</v>
      </c>
      <c r="AA30" s="579"/>
      <c r="AB30" s="579"/>
      <c r="AC30" s="579"/>
      <c r="AD30" s="579"/>
      <c r="AE30" s="580"/>
    </row>
    <row r="31" spans="1:31" ht="23.25">
      <c r="A31" s="210"/>
      <c r="B31" s="43" t="s">
        <v>24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1"/>
      <c r="R31" s="41"/>
      <c r="S31" s="41"/>
      <c r="T31" s="41"/>
      <c r="U31" s="709"/>
      <c r="V31" s="709"/>
      <c r="W31" s="133"/>
      <c r="X31" s="41"/>
      <c r="Y31" s="173"/>
      <c r="Z31" s="508"/>
      <c r="AA31" s="509"/>
      <c r="AB31" s="509"/>
      <c r="AC31" s="509"/>
      <c r="AD31" s="509"/>
      <c r="AE31" s="510"/>
    </row>
    <row r="32" spans="1:31" ht="23.25">
      <c r="A32" s="208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21"/>
      <c r="P32" s="21"/>
      <c r="Q32" s="40"/>
      <c r="R32" s="40"/>
      <c r="S32" s="40"/>
      <c r="T32" s="40"/>
      <c r="U32" s="710" t="s">
        <v>65</v>
      </c>
      <c r="V32" s="710"/>
      <c r="W32" s="132"/>
      <c r="X32" s="40"/>
      <c r="Y32" s="40"/>
      <c r="Z32" s="578">
        <v>0</v>
      </c>
      <c r="AA32" s="579"/>
      <c r="AB32" s="579"/>
      <c r="AC32" s="579"/>
      <c r="AD32" s="579"/>
      <c r="AE32" s="580"/>
    </row>
    <row r="33" spans="1:31" ht="23.25">
      <c r="A33" s="208"/>
      <c r="B33" s="45" t="s">
        <v>25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1"/>
      <c r="R33" s="41"/>
      <c r="S33" s="41"/>
      <c r="T33" s="41"/>
      <c r="U33" s="709"/>
      <c r="V33" s="709"/>
      <c r="W33" s="133"/>
      <c r="X33" s="41"/>
      <c r="Y33" s="41"/>
      <c r="Z33" s="508"/>
      <c r="AA33" s="509"/>
      <c r="AB33" s="509"/>
      <c r="AC33" s="509"/>
      <c r="AD33" s="509"/>
      <c r="AE33" s="510"/>
    </row>
    <row r="34" spans="1:50" ht="23.25">
      <c r="A34" s="211" t="s">
        <v>232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10"/>
      <c r="V34" s="110"/>
      <c r="W34" s="110"/>
      <c r="X34" s="110"/>
      <c r="Y34" s="110"/>
      <c r="Z34" s="505">
        <v>0</v>
      </c>
      <c r="AA34" s="506"/>
      <c r="AB34" s="506"/>
      <c r="AC34" s="506"/>
      <c r="AD34" s="506"/>
      <c r="AE34" s="507"/>
      <c r="AF34" s="37" t="s">
        <v>74</v>
      </c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</row>
    <row r="35" spans="1:50" ht="23.25">
      <c r="A35" s="211"/>
      <c r="B35" s="109" t="s">
        <v>281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10"/>
      <c r="V35" s="110" t="s">
        <v>65</v>
      </c>
      <c r="W35" s="110"/>
      <c r="X35" s="110"/>
      <c r="Y35" s="110"/>
      <c r="Z35" s="505"/>
      <c r="AA35" s="506"/>
      <c r="AB35" s="506"/>
      <c r="AC35" s="506"/>
      <c r="AD35" s="506"/>
      <c r="AE35" s="507"/>
      <c r="AF35" s="38" t="s">
        <v>73</v>
      </c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</row>
    <row r="36" spans="1:32" ht="23.25">
      <c r="A36" s="309" t="s">
        <v>233</v>
      </c>
      <c r="B36" s="310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231"/>
      <c r="AA36" s="232"/>
      <c r="AB36" s="232"/>
      <c r="AC36" s="232"/>
      <c r="AD36" s="232"/>
      <c r="AE36" s="233"/>
      <c r="AF36" s="7" t="s">
        <v>150</v>
      </c>
    </row>
    <row r="37" spans="1:31" ht="23.25">
      <c r="A37" s="309"/>
      <c r="B37" s="310" t="s">
        <v>307</v>
      </c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57"/>
      <c r="V37" s="357"/>
      <c r="W37" s="311"/>
      <c r="X37" s="311"/>
      <c r="Y37" s="311"/>
      <c r="Z37" s="234"/>
      <c r="AA37" s="235"/>
      <c r="AB37" s="235"/>
      <c r="AC37" s="235"/>
      <c r="AD37" s="235"/>
      <c r="AE37" s="236"/>
    </row>
    <row r="38" spans="1:32" ht="23.25">
      <c r="A38" s="213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4"/>
      <c r="P38" s="304"/>
      <c r="Q38" s="115"/>
      <c r="R38" s="115"/>
      <c r="S38" s="115"/>
      <c r="T38" s="115" t="s">
        <v>35</v>
      </c>
      <c r="U38" s="576" t="s">
        <v>308</v>
      </c>
      <c r="V38" s="576"/>
      <c r="W38" s="115"/>
      <c r="X38" s="115"/>
      <c r="Y38" s="177"/>
      <c r="Z38" s="696">
        <v>0</v>
      </c>
      <c r="AA38" s="697"/>
      <c r="AB38" s="697"/>
      <c r="AC38" s="697"/>
      <c r="AD38" s="697"/>
      <c r="AE38" s="698"/>
      <c r="AF38" s="7" t="s">
        <v>149</v>
      </c>
    </row>
    <row r="39" spans="1:32" ht="23.25">
      <c r="A39" s="214"/>
      <c r="B39" s="305" t="s">
        <v>21</v>
      </c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116"/>
      <c r="R39" s="116"/>
      <c r="S39" s="116"/>
      <c r="T39" s="116" t="s">
        <v>35</v>
      </c>
      <c r="U39" s="577"/>
      <c r="V39" s="577"/>
      <c r="W39" s="116"/>
      <c r="X39" s="116"/>
      <c r="Y39" s="178"/>
      <c r="Z39" s="696"/>
      <c r="AA39" s="697"/>
      <c r="AB39" s="697"/>
      <c r="AC39" s="697"/>
      <c r="AD39" s="697"/>
      <c r="AE39" s="698"/>
      <c r="AF39" s="7" t="s">
        <v>150</v>
      </c>
    </row>
    <row r="40" spans="1:31" ht="23.25">
      <c r="A40" s="212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24"/>
      <c r="P40" s="124"/>
      <c r="Q40" s="23"/>
      <c r="R40" s="23"/>
      <c r="S40" s="23"/>
      <c r="T40" s="23"/>
      <c r="U40" s="576" t="s">
        <v>308</v>
      </c>
      <c r="V40" s="576"/>
      <c r="W40" s="135"/>
      <c r="X40" s="23"/>
      <c r="Y40" s="23"/>
      <c r="Z40" s="674">
        <v>0</v>
      </c>
      <c r="AA40" s="675"/>
      <c r="AB40" s="675"/>
      <c r="AC40" s="675"/>
      <c r="AD40" s="675"/>
      <c r="AE40" s="676"/>
    </row>
    <row r="41" spans="1:31" ht="23.25">
      <c r="A41" s="212"/>
      <c r="B41" s="123" t="s">
        <v>23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23"/>
      <c r="R41" s="23"/>
      <c r="S41" s="23"/>
      <c r="T41" s="23"/>
      <c r="U41" s="577"/>
      <c r="V41" s="577"/>
      <c r="W41" s="135"/>
      <c r="X41" s="23"/>
      <c r="Y41" s="23"/>
      <c r="Z41" s="677"/>
      <c r="AA41" s="678"/>
      <c r="AB41" s="678"/>
      <c r="AC41" s="678"/>
      <c r="AD41" s="678"/>
      <c r="AE41" s="679"/>
    </row>
    <row r="42" spans="1:50" ht="23.25">
      <c r="A42" s="21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80"/>
      <c r="P42" s="180"/>
      <c r="Q42" s="115"/>
      <c r="R42" s="115"/>
      <c r="S42" s="115"/>
      <c r="T42" s="115"/>
      <c r="U42" s="576" t="s">
        <v>308</v>
      </c>
      <c r="V42" s="576"/>
      <c r="W42" s="129"/>
      <c r="X42" s="115"/>
      <c r="Y42" s="177"/>
      <c r="Z42" s="696">
        <v>0</v>
      </c>
      <c r="AA42" s="697"/>
      <c r="AB42" s="697"/>
      <c r="AC42" s="697"/>
      <c r="AD42" s="697"/>
      <c r="AE42" s="698"/>
      <c r="AF42" s="195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</row>
    <row r="43" spans="1:31" ht="23.25">
      <c r="A43" s="214"/>
      <c r="B43" s="181" t="s">
        <v>29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16"/>
      <c r="R43" s="116"/>
      <c r="S43" s="116"/>
      <c r="T43" s="116"/>
      <c r="U43" s="577"/>
      <c r="V43" s="577"/>
      <c r="W43" s="130"/>
      <c r="X43" s="116"/>
      <c r="Y43" s="178"/>
      <c r="Z43" s="696"/>
      <c r="AA43" s="697"/>
      <c r="AB43" s="697"/>
      <c r="AC43" s="697"/>
      <c r="AD43" s="697"/>
      <c r="AE43" s="698"/>
    </row>
    <row r="44" spans="1:31" ht="23.25">
      <c r="A44" s="212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26"/>
      <c r="P44" s="126"/>
      <c r="Q44" s="23"/>
      <c r="R44" s="23"/>
      <c r="S44" s="23"/>
      <c r="T44" s="23"/>
      <c r="U44" s="576" t="s">
        <v>308</v>
      </c>
      <c r="V44" s="576"/>
      <c r="W44" s="135"/>
      <c r="X44" s="23"/>
      <c r="Y44" s="23"/>
      <c r="Z44" s="674">
        <v>0</v>
      </c>
      <c r="AA44" s="675"/>
      <c r="AB44" s="675"/>
      <c r="AC44" s="675"/>
      <c r="AD44" s="675"/>
      <c r="AE44" s="676"/>
    </row>
    <row r="45" spans="1:31" ht="23.25">
      <c r="A45" s="212"/>
      <c r="B45" s="125" t="s">
        <v>30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16"/>
      <c r="R45" s="116"/>
      <c r="S45" s="116"/>
      <c r="T45" s="116"/>
      <c r="U45" s="577"/>
      <c r="V45" s="577"/>
      <c r="W45" s="130"/>
      <c r="X45" s="116"/>
      <c r="Y45" s="116"/>
      <c r="Z45" s="677"/>
      <c r="AA45" s="678"/>
      <c r="AB45" s="678"/>
      <c r="AC45" s="678"/>
      <c r="AD45" s="678"/>
      <c r="AE45" s="679"/>
    </row>
    <row r="46" spans="1:32" ht="23.25">
      <c r="A46" s="312" t="s">
        <v>234</v>
      </c>
      <c r="B46" s="313" t="s">
        <v>309</v>
      </c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4"/>
      <c r="V46" s="314"/>
      <c r="W46" s="314"/>
      <c r="X46" s="314"/>
      <c r="Y46" s="314"/>
      <c r="Z46" s="511">
        <v>0</v>
      </c>
      <c r="AA46" s="512"/>
      <c r="AB46" s="512"/>
      <c r="AC46" s="512"/>
      <c r="AD46" s="512"/>
      <c r="AE46" s="513"/>
      <c r="AF46" s="7" t="s">
        <v>154</v>
      </c>
    </row>
    <row r="47" spans="1:32" ht="23.25">
      <c r="A47" s="315"/>
      <c r="B47" s="316" t="s">
        <v>354</v>
      </c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7"/>
      <c r="V47" s="317"/>
      <c r="W47" s="317"/>
      <c r="X47" s="317"/>
      <c r="Y47" s="318"/>
      <c r="Z47" s="571">
        <v>0</v>
      </c>
      <c r="AA47" s="572"/>
      <c r="AB47" s="572"/>
      <c r="AC47" s="572"/>
      <c r="AD47" s="572"/>
      <c r="AE47" s="573"/>
      <c r="AF47" s="7" t="s">
        <v>155</v>
      </c>
    </row>
    <row r="48" spans="1:31" ht="23.25">
      <c r="A48" s="312"/>
      <c r="B48" s="313" t="s">
        <v>311</v>
      </c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4"/>
      <c r="V48" s="314"/>
      <c r="W48" s="314"/>
      <c r="X48" s="314"/>
      <c r="Y48" s="314"/>
      <c r="Z48" s="568">
        <v>0</v>
      </c>
      <c r="AA48" s="569"/>
      <c r="AB48" s="569"/>
      <c r="AC48" s="569"/>
      <c r="AD48" s="569"/>
      <c r="AE48" s="570"/>
    </row>
    <row r="49" spans="1:32" ht="23.25">
      <c r="A49" s="684" t="s">
        <v>313</v>
      </c>
      <c r="B49" s="685"/>
      <c r="C49" s="685"/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685"/>
      <c r="Q49" s="470"/>
      <c r="R49" s="470"/>
      <c r="S49" s="470"/>
      <c r="T49" s="470"/>
      <c r="U49" s="471"/>
      <c r="V49" s="471"/>
      <c r="W49" s="471"/>
      <c r="X49" s="471"/>
      <c r="Y49" s="471"/>
      <c r="Z49" s="699">
        <v>0</v>
      </c>
      <c r="AA49" s="700"/>
      <c r="AB49" s="700"/>
      <c r="AC49" s="700"/>
      <c r="AD49" s="700"/>
      <c r="AE49" s="701"/>
      <c r="AF49" s="7" t="s">
        <v>157</v>
      </c>
    </row>
    <row r="50" spans="1:32" ht="23.25">
      <c r="A50" s="686"/>
      <c r="B50" s="687"/>
      <c r="C50" s="687"/>
      <c r="D50" s="687"/>
      <c r="E50" s="687"/>
      <c r="F50" s="687"/>
      <c r="G50" s="687"/>
      <c r="H50" s="687"/>
      <c r="I50" s="687"/>
      <c r="J50" s="687"/>
      <c r="K50" s="687"/>
      <c r="L50" s="687"/>
      <c r="M50" s="687"/>
      <c r="N50" s="687"/>
      <c r="O50" s="687"/>
      <c r="P50" s="687"/>
      <c r="Q50" s="472"/>
      <c r="R50" s="472"/>
      <c r="S50" s="472"/>
      <c r="T50" s="472"/>
      <c r="U50" s="473"/>
      <c r="V50" s="473"/>
      <c r="W50" s="473"/>
      <c r="X50" s="473"/>
      <c r="Y50" s="473"/>
      <c r="Z50" s="702"/>
      <c r="AA50" s="703"/>
      <c r="AB50" s="703"/>
      <c r="AC50" s="703"/>
      <c r="AD50" s="703"/>
      <c r="AE50" s="704"/>
      <c r="AF50" s="7" t="s">
        <v>156</v>
      </c>
    </row>
    <row r="51" spans="1:32" ht="23.25">
      <c r="A51" s="688" t="s">
        <v>235</v>
      </c>
      <c r="B51" s="689"/>
      <c r="C51" s="689"/>
      <c r="D51" s="689"/>
      <c r="E51" s="689"/>
      <c r="F51" s="689"/>
      <c r="G51" s="689"/>
      <c r="H51" s="689"/>
      <c r="I51" s="689"/>
      <c r="J51" s="689"/>
      <c r="K51" s="689"/>
      <c r="L51" s="689"/>
      <c r="M51" s="689"/>
      <c r="N51" s="689"/>
      <c r="O51" s="689"/>
      <c r="P51" s="689"/>
      <c r="Q51" s="111"/>
      <c r="R51" s="111"/>
      <c r="S51" s="111"/>
      <c r="T51" s="111"/>
      <c r="U51" s="112"/>
      <c r="V51" s="112"/>
      <c r="W51" s="112"/>
      <c r="X51" s="112"/>
      <c r="Y51" s="112"/>
      <c r="Z51" s="548">
        <v>0</v>
      </c>
      <c r="AA51" s="549"/>
      <c r="AB51" s="549"/>
      <c r="AC51" s="549"/>
      <c r="AD51" s="549"/>
      <c r="AE51" s="550"/>
      <c r="AF51" s="7" t="s">
        <v>160</v>
      </c>
    </row>
    <row r="52" spans="1:32" ht="23.25">
      <c r="A52" s="690"/>
      <c r="B52" s="691"/>
      <c r="C52" s="691"/>
      <c r="D52" s="691"/>
      <c r="E52" s="691"/>
      <c r="F52" s="691"/>
      <c r="G52" s="691"/>
      <c r="H52" s="691"/>
      <c r="I52" s="691"/>
      <c r="J52" s="691"/>
      <c r="K52" s="691"/>
      <c r="L52" s="691"/>
      <c r="M52" s="691"/>
      <c r="N52" s="691"/>
      <c r="O52" s="691"/>
      <c r="P52" s="691"/>
      <c r="Q52" s="111"/>
      <c r="R52" s="111"/>
      <c r="S52" s="111"/>
      <c r="T52" s="111"/>
      <c r="U52" s="112"/>
      <c r="V52" s="112"/>
      <c r="W52" s="112"/>
      <c r="X52" s="112"/>
      <c r="Y52" s="112"/>
      <c r="Z52" s="551"/>
      <c r="AA52" s="552"/>
      <c r="AB52" s="552"/>
      <c r="AC52" s="552"/>
      <c r="AD52" s="552"/>
      <c r="AE52" s="553"/>
      <c r="AF52" s="7" t="s">
        <v>159</v>
      </c>
    </row>
    <row r="53" spans="1:32" ht="23.25">
      <c r="A53" s="215" t="s">
        <v>236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1"/>
      <c r="V53" s="161"/>
      <c r="W53" s="161"/>
      <c r="X53" s="161"/>
      <c r="Y53" s="161"/>
      <c r="Z53" s="568">
        <v>0</v>
      </c>
      <c r="AA53" s="569"/>
      <c r="AB53" s="569"/>
      <c r="AC53" s="569"/>
      <c r="AD53" s="569"/>
      <c r="AE53" s="570"/>
      <c r="AF53" s="7" t="s">
        <v>158</v>
      </c>
    </row>
    <row r="54" spans="1:32" ht="23.25">
      <c r="A54" s="649" t="s">
        <v>237</v>
      </c>
      <c r="B54" s="650"/>
      <c r="C54" s="650"/>
      <c r="D54" s="650"/>
      <c r="E54" s="650"/>
      <c r="F54" s="650"/>
      <c r="G54" s="650"/>
      <c r="H54" s="650"/>
      <c r="I54" s="650"/>
      <c r="J54" s="650"/>
      <c r="K54" s="650"/>
      <c r="L54" s="650"/>
      <c r="M54" s="650"/>
      <c r="N54" s="650"/>
      <c r="O54" s="650"/>
      <c r="P54" s="650"/>
      <c r="Q54" s="158"/>
      <c r="R54" s="158"/>
      <c r="S54" s="158"/>
      <c r="T54" s="158"/>
      <c r="U54" s="159"/>
      <c r="V54" s="159"/>
      <c r="W54" s="159"/>
      <c r="X54" s="159"/>
      <c r="Y54" s="159"/>
      <c r="Z54" s="548">
        <v>0</v>
      </c>
      <c r="AA54" s="549"/>
      <c r="AB54" s="549"/>
      <c r="AC54" s="549"/>
      <c r="AD54" s="549"/>
      <c r="AE54" s="550"/>
      <c r="AF54" s="7" t="s">
        <v>161</v>
      </c>
    </row>
    <row r="55" spans="1:32" ht="23.25">
      <c r="A55" s="649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158"/>
      <c r="R55" s="158"/>
      <c r="S55" s="158"/>
      <c r="T55" s="158"/>
      <c r="U55" s="159"/>
      <c r="V55" s="159"/>
      <c r="W55" s="159"/>
      <c r="X55" s="159"/>
      <c r="Y55" s="159"/>
      <c r="Z55" s="551"/>
      <c r="AA55" s="552"/>
      <c r="AB55" s="552"/>
      <c r="AC55" s="552"/>
      <c r="AD55" s="552"/>
      <c r="AE55" s="553"/>
      <c r="AF55" s="7" t="s">
        <v>156</v>
      </c>
    </row>
    <row r="56" spans="1:32" ht="23.25">
      <c r="A56" s="666" t="s">
        <v>238</v>
      </c>
      <c r="B56" s="667"/>
      <c r="C56" s="667"/>
      <c r="D56" s="667"/>
      <c r="E56" s="667"/>
      <c r="F56" s="667"/>
      <c r="G56" s="667"/>
      <c r="H56" s="667"/>
      <c r="I56" s="667"/>
      <c r="J56" s="667"/>
      <c r="K56" s="667"/>
      <c r="L56" s="667"/>
      <c r="M56" s="667"/>
      <c r="N56" s="667"/>
      <c r="O56" s="166"/>
      <c r="P56" s="166"/>
      <c r="Q56" s="162"/>
      <c r="R56" s="162"/>
      <c r="S56" s="162"/>
      <c r="T56" s="162"/>
      <c r="U56" s="163"/>
      <c r="V56" s="163"/>
      <c r="W56" s="163"/>
      <c r="X56" s="163"/>
      <c r="Y56" s="163"/>
      <c r="Z56" s="568">
        <v>0</v>
      </c>
      <c r="AA56" s="569"/>
      <c r="AB56" s="569"/>
      <c r="AC56" s="569"/>
      <c r="AD56" s="569"/>
      <c r="AE56" s="570"/>
      <c r="AF56" s="7" t="s">
        <v>162</v>
      </c>
    </row>
    <row r="57" spans="1:32" ht="24" thickBot="1">
      <c r="A57" s="668"/>
      <c r="B57" s="669"/>
      <c r="C57" s="669"/>
      <c r="D57" s="669"/>
      <c r="E57" s="669"/>
      <c r="F57" s="669"/>
      <c r="G57" s="669"/>
      <c r="H57" s="669"/>
      <c r="I57" s="669"/>
      <c r="J57" s="669"/>
      <c r="K57" s="669"/>
      <c r="L57" s="669"/>
      <c r="M57" s="669"/>
      <c r="N57" s="669"/>
      <c r="O57" s="167"/>
      <c r="P57" s="167"/>
      <c r="Q57" s="164"/>
      <c r="R57" s="164"/>
      <c r="S57" s="164"/>
      <c r="T57" s="164"/>
      <c r="U57" s="165"/>
      <c r="V57" s="165"/>
      <c r="W57" s="165"/>
      <c r="X57" s="165"/>
      <c r="Y57" s="165"/>
      <c r="Z57" s="551"/>
      <c r="AA57" s="552"/>
      <c r="AB57" s="552"/>
      <c r="AC57" s="552"/>
      <c r="AD57" s="552"/>
      <c r="AE57" s="553"/>
      <c r="AF57" s="7" t="s">
        <v>156</v>
      </c>
    </row>
    <row r="58" spans="1:32" ht="24" thickTop="1">
      <c r="A58" s="498" t="s">
        <v>251</v>
      </c>
      <c r="B58" s="499"/>
      <c r="C58" s="499"/>
      <c r="D58" s="499"/>
      <c r="E58" s="499"/>
      <c r="F58" s="499"/>
      <c r="G58" s="499"/>
      <c r="H58" s="499"/>
      <c r="I58" s="499"/>
      <c r="J58" s="499"/>
      <c r="K58" s="499"/>
      <c r="L58" s="499"/>
      <c r="M58" s="499"/>
      <c r="N58" s="499"/>
      <c r="O58" s="237"/>
      <c r="P58" s="238"/>
      <c r="Q58" s="239"/>
      <c r="R58" s="239"/>
      <c r="S58" s="239"/>
      <c r="T58" s="239"/>
      <c r="U58" s="240"/>
      <c r="V58" s="240"/>
      <c r="W58" s="240"/>
      <c r="X58" s="240"/>
      <c r="Y58" s="241"/>
      <c r="Z58" s="659">
        <v>0</v>
      </c>
      <c r="AA58" s="569"/>
      <c r="AB58" s="569"/>
      <c r="AC58" s="569"/>
      <c r="AD58" s="569"/>
      <c r="AE58" s="570"/>
      <c r="AF58" s="7" t="s">
        <v>241</v>
      </c>
    </row>
    <row r="59" spans="1:32" ht="24" thickBot="1">
      <c r="A59" s="500"/>
      <c r="B59" s="501"/>
      <c r="C59" s="501"/>
      <c r="D59" s="501"/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242"/>
      <c r="P59" s="243"/>
      <c r="Q59" s="244"/>
      <c r="R59" s="244"/>
      <c r="S59" s="244"/>
      <c r="T59" s="244"/>
      <c r="U59" s="245"/>
      <c r="V59" s="245"/>
      <c r="W59" s="245"/>
      <c r="X59" s="245"/>
      <c r="Y59" s="246"/>
      <c r="Z59" s="659"/>
      <c r="AA59" s="569"/>
      <c r="AB59" s="569"/>
      <c r="AC59" s="569"/>
      <c r="AD59" s="569"/>
      <c r="AE59" s="570"/>
      <c r="AF59" s="7" t="s">
        <v>242</v>
      </c>
    </row>
    <row r="60" spans="1:32" ht="24" thickTop="1">
      <c r="A60" s="670" t="s">
        <v>252</v>
      </c>
      <c r="B60" s="671"/>
      <c r="C60" s="671"/>
      <c r="D60" s="671"/>
      <c r="E60" s="671"/>
      <c r="F60" s="671"/>
      <c r="G60" s="671"/>
      <c r="H60" s="671"/>
      <c r="I60" s="671"/>
      <c r="J60" s="671"/>
      <c r="K60" s="671"/>
      <c r="L60" s="671"/>
      <c r="M60" s="671"/>
      <c r="N60" s="671"/>
      <c r="O60" s="671"/>
      <c r="P60" s="151"/>
      <c r="Q60" s="150"/>
      <c r="R60" s="150"/>
      <c r="S60" s="150"/>
      <c r="T60" s="150"/>
      <c r="U60" s="152"/>
      <c r="V60" s="152"/>
      <c r="W60" s="152"/>
      <c r="X60" s="152"/>
      <c r="Y60" s="153"/>
      <c r="Z60" s="660">
        <v>0</v>
      </c>
      <c r="AA60" s="661"/>
      <c r="AB60" s="661"/>
      <c r="AC60" s="661"/>
      <c r="AD60" s="661"/>
      <c r="AE60" s="662"/>
      <c r="AF60" s="7" t="s">
        <v>243</v>
      </c>
    </row>
    <row r="61" spans="1:32" ht="24" thickBot="1">
      <c r="A61" s="672"/>
      <c r="B61" s="673"/>
      <c r="C61" s="673"/>
      <c r="D61" s="673"/>
      <c r="E61" s="673"/>
      <c r="F61" s="673"/>
      <c r="G61" s="673"/>
      <c r="H61" s="673"/>
      <c r="I61" s="673"/>
      <c r="J61" s="673"/>
      <c r="K61" s="673"/>
      <c r="L61" s="673"/>
      <c r="M61" s="673"/>
      <c r="N61" s="673"/>
      <c r="O61" s="673"/>
      <c r="P61" s="155"/>
      <c r="Q61" s="154"/>
      <c r="R61" s="154"/>
      <c r="S61" s="154"/>
      <c r="T61" s="154"/>
      <c r="U61" s="156"/>
      <c r="V61" s="156"/>
      <c r="W61" s="156"/>
      <c r="X61" s="156"/>
      <c r="Y61" s="157"/>
      <c r="Z61" s="663"/>
      <c r="AA61" s="664"/>
      <c r="AB61" s="664"/>
      <c r="AC61" s="664"/>
      <c r="AD61" s="664"/>
      <c r="AE61" s="665"/>
      <c r="AF61" s="7" t="s">
        <v>244</v>
      </c>
    </row>
    <row r="62" spans="1:31" ht="24" thickTop="1">
      <c r="A62" s="532"/>
      <c r="B62" s="5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2"/>
      <c r="V62" s="2"/>
      <c r="W62" s="2"/>
      <c r="X62" s="2"/>
      <c r="Y62" s="2"/>
      <c r="Z62" s="560"/>
      <c r="AA62" s="560"/>
      <c r="AB62" s="560"/>
      <c r="AC62" s="560"/>
      <c r="AD62" s="560"/>
      <c r="AE62" s="561"/>
    </row>
    <row r="63" spans="1:31" ht="23.25">
      <c r="A63" s="216"/>
      <c r="B63" s="565" t="s">
        <v>8</v>
      </c>
      <c r="C63" s="565"/>
      <c r="D63" s="565"/>
      <c r="E63" s="565"/>
      <c r="F63" s="565"/>
      <c r="G63" s="565"/>
      <c r="H63" s="565"/>
      <c r="I63" s="565"/>
      <c r="J63" s="565"/>
      <c r="K63" s="565"/>
      <c r="L63" s="565"/>
      <c r="M63" s="565"/>
      <c r="N63" s="565"/>
      <c r="O63" s="565"/>
      <c r="P63" s="565"/>
      <c r="Q63" s="565"/>
      <c r="R63" s="565"/>
      <c r="S63" s="565"/>
      <c r="T63" s="565"/>
      <c r="U63" s="565"/>
      <c r="V63" s="565"/>
      <c r="W63" s="565"/>
      <c r="X63" s="565"/>
      <c r="Y63" s="565"/>
      <c r="Z63" s="565"/>
      <c r="AA63" s="565"/>
      <c r="AB63" s="565"/>
      <c r="AC63" s="118"/>
      <c r="AD63" s="118"/>
      <c r="AE63" s="217"/>
    </row>
    <row r="64" spans="1:32" ht="30.75" customHeight="1">
      <c r="A64" s="474">
        <v>1</v>
      </c>
      <c r="B64" s="475" t="s">
        <v>9</v>
      </c>
      <c r="C64" s="475"/>
      <c r="D64" s="475"/>
      <c r="E64" s="475"/>
      <c r="F64" s="475"/>
      <c r="G64" s="475"/>
      <c r="H64" s="475"/>
      <c r="I64" s="475"/>
      <c r="J64" s="475"/>
      <c r="K64" s="475"/>
      <c r="L64" s="475"/>
      <c r="M64" s="475"/>
      <c r="N64" s="475"/>
      <c r="O64" s="475"/>
      <c r="P64" s="26"/>
      <c r="Q64" s="26"/>
      <c r="R64" s="26"/>
      <c r="S64" s="26"/>
      <c r="T64" s="545">
        <v>0</v>
      </c>
      <c r="U64" s="546"/>
      <c r="V64" s="546"/>
      <c r="W64" s="546"/>
      <c r="X64" s="546"/>
      <c r="Y64" s="546"/>
      <c r="Z64" s="546"/>
      <c r="AA64" s="546"/>
      <c r="AB64" s="546"/>
      <c r="AC64" s="546"/>
      <c r="AD64" s="546"/>
      <c r="AE64" s="547"/>
      <c r="AF64" s="7" t="s">
        <v>163</v>
      </c>
    </row>
    <row r="65" spans="1:32" ht="23.25">
      <c r="A65" s="218">
        <v>2</v>
      </c>
      <c r="B65" s="117" t="s">
        <v>303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562">
        <v>0</v>
      </c>
      <c r="U65" s="563"/>
      <c r="V65" s="563"/>
      <c r="W65" s="563"/>
      <c r="X65" s="563"/>
      <c r="Y65" s="563"/>
      <c r="Z65" s="563"/>
      <c r="AA65" s="563"/>
      <c r="AB65" s="563"/>
      <c r="AC65" s="563"/>
      <c r="AD65" s="563"/>
      <c r="AE65" s="564"/>
      <c r="AF65" s="7" t="s">
        <v>166</v>
      </c>
    </row>
    <row r="66" spans="1:32" ht="23.25">
      <c r="A66" s="343">
        <v>3</v>
      </c>
      <c r="B66" s="344" t="s">
        <v>11</v>
      </c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562">
        <v>0</v>
      </c>
      <c r="U66" s="563"/>
      <c r="V66" s="563"/>
      <c r="W66" s="563"/>
      <c r="X66" s="563"/>
      <c r="Y66" s="563"/>
      <c r="Z66" s="563"/>
      <c r="AA66" s="563"/>
      <c r="AB66" s="563"/>
      <c r="AC66" s="563"/>
      <c r="AD66" s="563"/>
      <c r="AE66" s="564"/>
      <c r="AF66" s="7" t="s">
        <v>164</v>
      </c>
    </row>
    <row r="67" spans="1:32" ht="23.25">
      <c r="A67" s="479">
        <v>4</v>
      </c>
      <c r="B67" s="480" t="s">
        <v>12</v>
      </c>
      <c r="C67" s="480"/>
      <c r="D67" s="480"/>
      <c r="E67" s="480"/>
      <c r="F67" s="480"/>
      <c r="G67" s="480"/>
      <c r="H67" s="480"/>
      <c r="I67" s="480"/>
      <c r="J67" s="480"/>
      <c r="K67" s="480"/>
      <c r="L67" s="480"/>
      <c r="M67" s="480"/>
      <c r="N67" s="480"/>
      <c r="O67" s="480"/>
      <c r="P67" s="480"/>
      <c r="Q67" s="480"/>
      <c r="R67" s="480"/>
      <c r="S67" s="480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7"/>
      <c r="AF67" s="7" t="s">
        <v>165</v>
      </c>
    </row>
    <row r="68" spans="1:50" ht="23.25">
      <c r="A68" s="220"/>
      <c r="B68" s="566" t="s">
        <v>304</v>
      </c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7"/>
      <c r="T68" s="557">
        <v>0</v>
      </c>
      <c r="U68" s="558"/>
      <c r="V68" s="558"/>
      <c r="W68" s="558"/>
      <c r="X68" s="558"/>
      <c r="Y68" s="558"/>
      <c r="Z68" s="558"/>
      <c r="AA68" s="558"/>
      <c r="AB68" s="558"/>
      <c r="AC68" s="558"/>
      <c r="AD68" s="558"/>
      <c r="AE68" s="559"/>
      <c r="AF68" s="37" t="s">
        <v>169</v>
      </c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</row>
    <row r="69" spans="1:32" ht="23.25">
      <c r="A69" s="219"/>
      <c r="B69" s="566" t="s">
        <v>305</v>
      </c>
      <c r="C69" s="566"/>
      <c r="D69" s="566"/>
      <c r="E69" s="566"/>
      <c r="F69" s="566"/>
      <c r="G69" s="566"/>
      <c r="H69" s="566"/>
      <c r="I69" s="566"/>
      <c r="J69" s="566"/>
      <c r="K69" s="566"/>
      <c r="L69" s="566"/>
      <c r="M69" s="566"/>
      <c r="N69" s="566"/>
      <c r="O69" s="566"/>
      <c r="P69" s="566"/>
      <c r="Q69" s="566"/>
      <c r="R69" s="566"/>
      <c r="S69" s="567"/>
      <c r="T69" s="554">
        <v>0</v>
      </c>
      <c r="U69" s="555"/>
      <c r="V69" s="555"/>
      <c r="W69" s="555"/>
      <c r="X69" s="555"/>
      <c r="Y69" s="555"/>
      <c r="Z69" s="555"/>
      <c r="AA69" s="555"/>
      <c r="AB69" s="555"/>
      <c r="AC69" s="555"/>
      <c r="AD69" s="555"/>
      <c r="AE69" s="556"/>
      <c r="AF69" s="7" t="s">
        <v>167</v>
      </c>
    </row>
    <row r="70" spans="1:50" ht="23.25">
      <c r="A70" s="221">
        <v>5</v>
      </c>
      <c r="B70" s="119" t="s">
        <v>14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705">
        <v>0</v>
      </c>
      <c r="U70" s="706"/>
      <c r="V70" s="706"/>
      <c r="W70" s="706"/>
      <c r="X70" s="706"/>
      <c r="Y70" s="706"/>
      <c r="Z70" s="706"/>
      <c r="AA70" s="706"/>
      <c r="AB70" s="706"/>
      <c r="AC70" s="706"/>
      <c r="AD70" s="706"/>
      <c r="AE70" s="707"/>
      <c r="AF70" s="38" t="s">
        <v>170</v>
      </c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</row>
    <row r="71" spans="1:50" ht="6" customHeight="1">
      <c r="A71" s="338"/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40"/>
      <c r="AF71" s="39" t="s">
        <v>168</v>
      </c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</row>
    <row r="72" spans="1:31" ht="23.25">
      <c r="A72" s="309"/>
      <c r="B72" s="538" t="s">
        <v>171</v>
      </c>
      <c r="C72" s="538"/>
      <c r="D72" s="538"/>
      <c r="E72" s="538"/>
      <c r="F72" s="538"/>
      <c r="G72" s="538"/>
      <c r="H72" s="538"/>
      <c r="I72" s="538"/>
      <c r="J72" s="538"/>
      <c r="K72" s="538"/>
      <c r="L72" s="538"/>
      <c r="M72" s="538"/>
      <c r="N72" s="538"/>
      <c r="O72" s="538"/>
      <c r="P72" s="538"/>
      <c r="Q72" s="538"/>
      <c r="R72" s="538"/>
      <c r="S72" s="538"/>
      <c r="T72" s="538"/>
      <c r="U72" s="538"/>
      <c r="V72" s="538"/>
      <c r="W72" s="538"/>
      <c r="X72" s="538"/>
      <c r="Y72" s="538"/>
      <c r="Z72" s="538"/>
      <c r="AA72" s="538"/>
      <c r="AB72" s="538"/>
      <c r="AC72" s="336"/>
      <c r="AD72" s="336"/>
      <c r="AE72" s="337"/>
    </row>
    <row r="73" spans="1:32" ht="23.25">
      <c r="A73" s="222">
        <v>1</v>
      </c>
      <c r="B73" s="26" t="s">
        <v>172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539">
        <v>0</v>
      </c>
      <c r="U73" s="540"/>
      <c r="V73" s="540"/>
      <c r="W73" s="540"/>
      <c r="X73" s="540"/>
      <c r="Y73" s="540"/>
      <c r="Z73" s="540"/>
      <c r="AA73" s="540"/>
      <c r="AB73" s="540"/>
      <c r="AC73" s="540"/>
      <c r="AD73" s="540"/>
      <c r="AE73" s="541"/>
      <c r="AF73" s="7" t="s">
        <v>174</v>
      </c>
    </row>
    <row r="74" spans="1:32" ht="23.25">
      <c r="A74" s="218">
        <v>2</v>
      </c>
      <c r="B74" s="117" t="s">
        <v>173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542">
        <v>0</v>
      </c>
      <c r="U74" s="543"/>
      <c r="V74" s="543"/>
      <c r="W74" s="543"/>
      <c r="X74" s="543"/>
      <c r="Y74" s="543"/>
      <c r="Z74" s="543"/>
      <c r="AA74" s="543"/>
      <c r="AB74" s="543"/>
      <c r="AC74" s="543"/>
      <c r="AD74" s="543"/>
      <c r="AE74" s="544"/>
      <c r="AF74" s="7" t="s">
        <v>164</v>
      </c>
    </row>
    <row r="75" spans="1:31" ht="23.25">
      <c r="A75" s="22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534"/>
      <c r="U75" s="534"/>
      <c r="V75" s="534"/>
      <c r="W75" s="534"/>
      <c r="X75" s="534"/>
      <c r="Y75" s="534"/>
      <c r="Z75" s="534"/>
      <c r="AA75" s="534"/>
      <c r="AB75" s="534"/>
      <c r="AC75" s="534"/>
      <c r="AD75" s="534"/>
      <c r="AE75" s="535"/>
    </row>
    <row r="76" spans="1:31" ht="24" thickBot="1">
      <c r="A76" s="224"/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7"/>
    </row>
    <row r="77" spans="1:31" ht="5.25" customHeight="1" thickBot="1" thickTop="1">
      <c r="A77" s="4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39.75" customHeight="1" thickBot="1" thickTop="1">
      <c r="A78" s="692" t="s">
        <v>301</v>
      </c>
      <c r="B78" s="693"/>
      <c r="C78" s="693"/>
      <c r="D78" s="693"/>
      <c r="E78" s="693"/>
      <c r="F78" s="693"/>
      <c r="G78" s="693"/>
      <c r="H78" s="693"/>
      <c r="I78" s="693"/>
      <c r="J78" s="693"/>
      <c r="K78" s="693"/>
      <c r="L78" s="693"/>
      <c r="M78" s="693"/>
      <c r="N78" s="693"/>
      <c r="O78" s="693"/>
      <c r="P78" s="693"/>
      <c r="Q78" s="693"/>
      <c r="R78" s="693"/>
      <c r="S78" s="693"/>
      <c r="T78" s="693"/>
      <c r="U78" s="693"/>
      <c r="V78" s="693"/>
      <c r="W78" s="693"/>
      <c r="X78" s="693"/>
      <c r="Y78" s="694">
        <f>AB1</f>
        <v>2560</v>
      </c>
      <c r="Z78" s="694"/>
      <c r="AA78" s="694"/>
      <c r="AB78" s="694"/>
      <c r="AC78" s="694"/>
      <c r="AD78" s="694"/>
      <c r="AE78" s="695"/>
    </row>
    <row r="79" spans="1:50" ht="23.25" customHeight="1" thickTop="1">
      <c r="A79" s="524" t="s">
        <v>247</v>
      </c>
      <c r="B79" s="525"/>
      <c r="C79" s="525"/>
      <c r="D79" s="525"/>
      <c r="E79" s="525"/>
      <c r="F79" s="525"/>
      <c r="G79" s="525"/>
      <c r="H79" s="525"/>
      <c r="I79" s="525"/>
      <c r="J79" s="525"/>
      <c r="K79" s="525"/>
      <c r="L79" s="525"/>
      <c r="M79" s="525"/>
      <c r="N79" s="525"/>
      <c r="O79" s="525"/>
      <c r="P79" s="525"/>
      <c r="Q79" s="525"/>
      <c r="R79" s="525"/>
      <c r="S79" s="525"/>
      <c r="T79" s="525"/>
      <c r="U79" s="525"/>
      <c r="V79" s="525"/>
      <c r="W79" s="525"/>
      <c r="X79" s="526"/>
      <c r="Y79" s="518">
        <f>'4.โปรแกรมสำเร็จรูป-ห้ามแก้ไข'!R24</f>
        <v>10000</v>
      </c>
      <c r="Z79" s="518"/>
      <c r="AA79" s="518"/>
      <c r="AB79" s="518"/>
      <c r="AC79" s="518"/>
      <c r="AD79" s="518"/>
      <c r="AE79" s="519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</row>
    <row r="80" spans="1:31" ht="23.25" customHeight="1">
      <c r="A80" s="527"/>
      <c r="B80" s="486"/>
      <c r="C80" s="486"/>
      <c r="D80" s="486"/>
      <c r="E80" s="486"/>
      <c r="F80" s="486"/>
      <c r="G80" s="486"/>
      <c r="H80" s="486"/>
      <c r="I80" s="486"/>
      <c r="J80" s="486"/>
      <c r="K80" s="486"/>
      <c r="L80" s="486"/>
      <c r="M80" s="486"/>
      <c r="N80" s="486"/>
      <c r="O80" s="486"/>
      <c r="P80" s="486"/>
      <c r="Q80" s="486"/>
      <c r="R80" s="486"/>
      <c r="S80" s="486"/>
      <c r="T80" s="486"/>
      <c r="U80" s="486"/>
      <c r="V80" s="486"/>
      <c r="W80" s="486"/>
      <c r="X80" s="487"/>
      <c r="Y80" s="520"/>
      <c r="Z80" s="520"/>
      <c r="AA80" s="520"/>
      <c r="AB80" s="520"/>
      <c r="AC80" s="520"/>
      <c r="AD80" s="520"/>
      <c r="AE80" s="521"/>
    </row>
    <row r="81" spans="1:50" ht="23.25" customHeight="1">
      <c r="A81" s="528" t="s">
        <v>212</v>
      </c>
      <c r="B81" s="483"/>
      <c r="C81" s="483"/>
      <c r="D81" s="483"/>
      <c r="E81" s="483"/>
      <c r="F81" s="483"/>
      <c r="G81" s="483"/>
      <c r="H81" s="483"/>
      <c r="I81" s="483"/>
      <c r="J81" s="483"/>
      <c r="K81" s="483"/>
      <c r="L81" s="483"/>
      <c r="M81" s="483"/>
      <c r="N81" s="483"/>
      <c r="O81" s="483"/>
      <c r="P81" s="483"/>
      <c r="Q81" s="483"/>
      <c r="R81" s="483"/>
      <c r="S81" s="483"/>
      <c r="T81" s="483"/>
      <c r="U81" s="483"/>
      <c r="V81" s="483"/>
      <c r="W81" s="483"/>
      <c r="X81" s="484"/>
      <c r="Y81" s="520">
        <f>Y79/12</f>
        <v>833.3333333333334</v>
      </c>
      <c r="Z81" s="520"/>
      <c r="AA81" s="520"/>
      <c r="AB81" s="520"/>
      <c r="AC81" s="520"/>
      <c r="AD81" s="520"/>
      <c r="AE81" s="521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</row>
    <row r="82" spans="1:50" ht="24" customHeight="1" thickBot="1">
      <c r="A82" s="529"/>
      <c r="B82" s="530"/>
      <c r="C82" s="530"/>
      <c r="D82" s="530"/>
      <c r="E82" s="530"/>
      <c r="F82" s="530"/>
      <c r="G82" s="530"/>
      <c r="H82" s="530"/>
      <c r="I82" s="530"/>
      <c r="J82" s="530"/>
      <c r="K82" s="530"/>
      <c r="L82" s="530"/>
      <c r="M82" s="530"/>
      <c r="N82" s="530"/>
      <c r="O82" s="530"/>
      <c r="P82" s="530"/>
      <c r="Q82" s="530"/>
      <c r="R82" s="530"/>
      <c r="S82" s="530"/>
      <c r="T82" s="530"/>
      <c r="U82" s="530"/>
      <c r="V82" s="530"/>
      <c r="W82" s="530"/>
      <c r="X82" s="531"/>
      <c r="Y82" s="522"/>
      <c r="Z82" s="522"/>
      <c r="AA82" s="522"/>
      <c r="AB82" s="522"/>
      <c r="AC82" s="522"/>
      <c r="AD82" s="522"/>
      <c r="AE82" s="523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</row>
    <row r="83" ht="24" thickTop="1"/>
  </sheetData>
  <sheetProtection/>
  <mergeCells count="116">
    <mergeCell ref="B12:C12"/>
    <mergeCell ref="B13:C13"/>
    <mergeCell ref="A17:E17"/>
    <mergeCell ref="U38:V39"/>
    <mergeCell ref="Z10:AE10"/>
    <mergeCell ref="H11:L11"/>
    <mergeCell ref="Z11:AE11"/>
    <mergeCell ref="U32:V33"/>
    <mergeCell ref="Z34:AE35"/>
    <mergeCell ref="Z32:AE33"/>
    <mergeCell ref="U30:V31"/>
    <mergeCell ref="U28:V29"/>
    <mergeCell ref="U26:V27"/>
    <mergeCell ref="Z23:AE23"/>
    <mergeCell ref="Z26:AE27"/>
    <mergeCell ref="Z25:AE25"/>
    <mergeCell ref="A78:X78"/>
    <mergeCell ref="Y78:AE78"/>
    <mergeCell ref="Z38:AE39"/>
    <mergeCell ref="Z49:AE50"/>
    <mergeCell ref="Z48:AE48"/>
    <mergeCell ref="T70:AE70"/>
    <mergeCell ref="Z44:AE45"/>
    <mergeCell ref="B69:S69"/>
    <mergeCell ref="Z42:AE43"/>
    <mergeCell ref="U42:V43"/>
    <mergeCell ref="A2:AE2"/>
    <mergeCell ref="Z58:AE59"/>
    <mergeCell ref="Z60:AE61"/>
    <mergeCell ref="A56:N57"/>
    <mergeCell ref="A60:O61"/>
    <mergeCell ref="U40:V41"/>
    <mergeCell ref="Z40:AE41"/>
    <mergeCell ref="A16:AE16"/>
    <mergeCell ref="A49:P50"/>
    <mergeCell ref="A51:P52"/>
    <mergeCell ref="Z9:AE9"/>
    <mergeCell ref="A10:J10"/>
    <mergeCell ref="K10:P10"/>
    <mergeCell ref="Z56:AE57"/>
    <mergeCell ref="Z17:AE17"/>
    <mergeCell ref="B6:H6"/>
    <mergeCell ref="A54:P55"/>
    <mergeCell ref="A21:T21"/>
    <mergeCell ref="A9:J9"/>
    <mergeCell ref="K9:P9"/>
    <mergeCell ref="I6:J6"/>
    <mergeCell ref="K7:P7"/>
    <mergeCell ref="K8:P8"/>
    <mergeCell ref="F17:Y17"/>
    <mergeCell ref="Q13:U13"/>
    <mergeCell ref="U8:Y8"/>
    <mergeCell ref="H13:L13"/>
    <mergeCell ref="I8:J8"/>
    <mergeCell ref="K6:P6"/>
    <mergeCell ref="Q9:V9"/>
    <mergeCell ref="A1:AA1"/>
    <mergeCell ref="A5:J5"/>
    <mergeCell ref="K5:N5"/>
    <mergeCell ref="AB1:AE1"/>
    <mergeCell ref="Q5:AE5"/>
    <mergeCell ref="Z15:AE15"/>
    <mergeCell ref="U6:Y6"/>
    <mergeCell ref="U7:Y7"/>
    <mergeCell ref="B7:H7"/>
    <mergeCell ref="B8:H8"/>
    <mergeCell ref="Z6:AE6"/>
    <mergeCell ref="H12:L12"/>
    <mergeCell ref="F12:G12"/>
    <mergeCell ref="Q12:U12"/>
    <mergeCell ref="Z20:AE20"/>
    <mergeCell ref="N19:Y19"/>
    <mergeCell ref="N18:Y18"/>
    <mergeCell ref="N20:Y20"/>
    <mergeCell ref="I7:J7"/>
    <mergeCell ref="Z12:AE12"/>
    <mergeCell ref="Z53:AE53"/>
    <mergeCell ref="Z47:AE47"/>
    <mergeCell ref="Z13:AE13"/>
    <mergeCell ref="U44:V45"/>
    <mergeCell ref="Z30:AE31"/>
    <mergeCell ref="A15:Y15"/>
    <mergeCell ref="F13:G13"/>
    <mergeCell ref="Z21:AE22"/>
    <mergeCell ref="Z18:AE18"/>
    <mergeCell ref="Z19:AE19"/>
    <mergeCell ref="T64:AE64"/>
    <mergeCell ref="Z51:AE52"/>
    <mergeCell ref="Z54:AE55"/>
    <mergeCell ref="T69:AE69"/>
    <mergeCell ref="T68:AE68"/>
    <mergeCell ref="Z62:AE62"/>
    <mergeCell ref="T65:AE65"/>
    <mergeCell ref="T66:AE66"/>
    <mergeCell ref="B63:AB63"/>
    <mergeCell ref="B68:S68"/>
    <mergeCell ref="Y79:AE80"/>
    <mergeCell ref="Y81:AE82"/>
    <mergeCell ref="A79:X80"/>
    <mergeCell ref="A81:X82"/>
    <mergeCell ref="A62:B62"/>
    <mergeCell ref="T75:AE75"/>
    <mergeCell ref="T67:AE67"/>
    <mergeCell ref="B72:AB72"/>
    <mergeCell ref="T73:AE73"/>
    <mergeCell ref="T74:AE74"/>
    <mergeCell ref="A3:K3"/>
    <mergeCell ref="A4:E4"/>
    <mergeCell ref="A58:N59"/>
    <mergeCell ref="F4:G4"/>
    <mergeCell ref="H4:O4"/>
    <mergeCell ref="P4:AE4"/>
    <mergeCell ref="Z28:AE29"/>
    <mergeCell ref="Z46:AE46"/>
    <mergeCell ref="Z7:AE7"/>
    <mergeCell ref="Z8:AE8"/>
  </mergeCells>
  <printOptions/>
  <pageMargins left="0.75" right="0.75" top="0.23" bottom="0.2" header="0.16" footer="0.1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C82"/>
  <sheetViews>
    <sheetView zoomScalePageLayoutView="0" workbookViewId="0" topLeftCell="A1">
      <selection activeCell="C29" sqref="C29"/>
    </sheetView>
  </sheetViews>
  <sheetFormatPr defaultColWidth="67.7109375" defaultRowHeight="19.5" customHeight="1"/>
  <cols>
    <col min="1" max="1" width="63.57421875" style="59" customWidth="1"/>
    <col min="2" max="16384" width="67.7109375" style="59" customWidth="1"/>
  </cols>
  <sheetData>
    <row r="1" spans="1:2" ht="19.5" customHeight="1">
      <c r="A1" s="724" t="s">
        <v>75</v>
      </c>
      <c r="B1" s="64" t="s">
        <v>76</v>
      </c>
    </row>
    <row r="2" spans="1:2" ht="19.5" customHeight="1" thickBot="1">
      <c r="A2" s="725"/>
      <c r="B2" s="65" t="s">
        <v>77</v>
      </c>
    </row>
    <row r="3" spans="1:2" ht="19.5" customHeight="1">
      <c r="A3" s="66" t="s">
        <v>192</v>
      </c>
      <c r="B3" s="67"/>
    </row>
    <row r="4" spans="1:2" ht="19.5" customHeight="1">
      <c r="A4" s="60" t="s">
        <v>78</v>
      </c>
      <c r="B4" s="62" t="s">
        <v>79</v>
      </c>
    </row>
    <row r="5" spans="1:2" ht="19.5" customHeight="1">
      <c r="A5" s="60"/>
      <c r="B5" s="62" t="s">
        <v>80</v>
      </c>
    </row>
    <row r="6" spans="1:2" ht="19.5" customHeight="1" thickBot="1">
      <c r="A6" s="61"/>
      <c r="B6" s="68" t="s">
        <v>81</v>
      </c>
    </row>
    <row r="7" spans="1:2" ht="19.5" customHeight="1" thickBot="1">
      <c r="A7" s="69" t="s">
        <v>82</v>
      </c>
      <c r="B7" s="70" t="s">
        <v>79</v>
      </c>
    </row>
    <row r="8" spans="1:2" ht="19.5" customHeight="1" thickBot="1">
      <c r="A8" s="69" t="s">
        <v>83</v>
      </c>
      <c r="B8" s="70" t="s">
        <v>84</v>
      </c>
    </row>
    <row r="9" spans="1:2" ht="19.5" customHeight="1" thickBot="1">
      <c r="A9" s="69" t="s">
        <v>85</v>
      </c>
      <c r="B9" s="70" t="s">
        <v>86</v>
      </c>
    </row>
    <row r="10" spans="1:2" ht="19.5" customHeight="1">
      <c r="A10" s="71" t="s">
        <v>87</v>
      </c>
      <c r="B10" s="726" t="s">
        <v>91</v>
      </c>
    </row>
    <row r="11" spans="1:2" ht="19.5" customHeight="1">
      <c r="A11" s="60" t="s">
        <v>88</v>
      </c>
      <c r="B11" s="727"/>
    </row>
    <row r="12" spans="1:2" ht="19.5" customHeight="1">
      <c r="A12" s="60" t="s">
        <v>89</v>
      </c>
      <c r="B12" s="727"/>
    </row>
    <row r="13" spans="1:2" ht="19.5" customHeight="1" thickBot="1">
      <c r="A13" s="61" t="s">
        <v>90</v>
      </c>
      <c r="B13" s="728"/>
    </row>
    <row r="14" spans="1:3" ht="19.5" customHeight="1">
      <c r="A14" s="71" t="s">
        <v>92</v>
      </c>
      <c r="B14" s="726" t="s">
        <v>94</v>
      </c>
      <c r="C14" s="59" t="s">
        <v>35</v>
      </c>
    </row>
    <row r="15" spans="1:2" ht="19.5" customHeight="1">
      <c r="A15" s="60" t="s">
        <v>93</v>
      </c>
      <c r="B15" s="727"/>
    </row>
    <row r="16" spans="1:2" ht="19.5" customHeight="1" thickBot="1">
      <c r="A16" s="72" t="s">
        <v>90</v>
      </c>
      <c r="B16" s="723"/>
    </row>
    <row r="17" spans="1:2" ht="19.5" customHeight="1">
      <c r="A17" s="66" t="s">
        <v>193</v>
      </c>
      <c r="B17" s="67" t="s">
        <v>96</v>
      </c>
    </row>
    <row r="18" spans="1:2" ht="19.5" customHeight="1">
      <c r="A18" s="73" t="s">
        <v>194</v>
      </c>
      <c r="B18" s="62" t="s">
        <v>97</v>
      </c>
    </row>
    <row r="19" spans="1:2" ht="19.5" customHeight="1">
      <c r="A19" s="60" t="s">
        <v>95</v>
      </c>
      <c r="B19" s="74" t="s">
        <v>195</v>
      </c>
    </row>
    <row r="20" spans="1:2" ht="61.5" customHeight="1" thickBot="1">
      <c r="A20" s="75"/>
      <c r="B20" s="68" t="s">
        <v>98</v>
      </c>
    </row>
    <row r="21" spans="1:2" ht="19.5" customHeight="1" thickBot="1">
      <c r="A21" s="69" t="s">
        <v>99</v>
      </c>
      <c r="B21" s="70" t="s">
        <v>100</v>
      </c>
    </row>
    <row r="22" spans="1:3" ht="19.5" customHeight="1" thickBot="1">
      <c r="A22" s="76"/>
      <c r="B22" s="77"/>
      <c r="C22" s="59" t="s">
        <v>35</v>
      </c>
    </row>
    <row r="23" spans="1:2" ht="19.5" customHeight="1">
      <c r="A23" s="66" t="s">
        <v>101</v>
      </c>
      <c r="B23" s="722" t="s">
        <v>103</v>
      </c>
    </row>
    <row r="24" spans="1:2" ht="19.5" customHeight="1" thickBot="1">
      <c r="A24" s="78" t="s">
        <v>102</v>
      </c>
      <c r="B24" s="723"/>
    </row>
    <row r="25" spans="1:2" ht="19.5" customHeight="1">
      <c r="A25" s="724" t="s">
        <v>75</v>
      </c>
      <c r="B25" s="64" t="s">
        <v>76</v>
      </c>
    </row>
    <row r="26" spans="1:2" ht="19.5" customHeight="1" thickBot="1">
      <c r="A26" s="725"/>
      <c r="B26" s="65" t="s">
        <v>77</v>
      </c>
    </row>
    <row r="27" spans="1:2" ht="19.5" customHeight="1">
      <c r="A27" s="729" t="s">
        <v>196</v>
      </c>
      <c r="B27" s="67" t="s">
        <v>104</v>
      </c>
    </row>
    <row r="28" spans="1:2" ht="34.5" customHeight="1" thickBot="1">
      <c r="A28" s="730"/>
      <c r="B28" s="63" t="s">
        <v>105</v>
      </c>
    </row>
    <row r="29" spans="1:2" ht="19.5" customHeight="1">
      <c r="A29" s="66" t="s">
        <v>197</v>
      </c>
      <c r="B29" s="67" t="s">
        <v>109</v>
      </c>
    </row>
    <row r="30" spans="1:2" ht="19.5" customHeight="1">
      <c r="A30" s="60" t="s">
        <v>106</v>
      </c>
      <c r="B30" s="62" t="s">
        <v>110</v>
      </c>
    </row>
    <row r="31" spans="1:2" ht="19.5" customHeight="1">
      <c r="A31" s="60" t="s">
        <v>107</v>
      </c>
      <c r="B31" s="62"/>
    </row>
    <row r="32" spans="1:2" ht="19.5" customHeight="1" thickBot="1">
      <c r="A32" s="72" t="s">
        <v>108</v>
      </c>
      <c r="B32" s="63"/>
    </row>
    <row r="33" spans="1:2" ht="19.5" customHeight="1">
      <c r="A33" s="66" t="s">
        <v>198</v>
      </c>
      <c r="B33" s="722" t="s">
        <v>112</v>
      </c>
    </row>
    <row r="34" spans="1:2" ht="19.5" customHeight="1">
      <c r="A34" s="60" t="s">
        <v>106</v>
      </c>
      <c r="B34" s="727"/>
    </row>
    <row r="35" spans="1:2" ht="19.5" customHeight="1">
      <c r="A35" s="60" t="s">
        <v>111</v>
      </c>
      <c r="B35" s="727"/>
    </row>
    <row r="36" spans="1:2" ht="19.5" customHeight="1" thickBot="1">
      <c r="A36" s="72" t="s">
        <v>108</v>
      </c>
      <c r="B36" s="723"/>
    </row>
    <row r="37" spans="1:2" ht="19.5" customHeight="1" thickBot="1">
      <c r="A37" s="79" t="s">
        <v>199</v>
      </c>
      <c r="B37" s="77" t="s">
        <v>113</v>
      </c>
    </row>
    <row r="38" spans="1:2" ht="19.5" customHeight="1" thickBot="1">
      <c r="A38" s="79" t="s">
        <v>200</v>
      </c>
      <c r="B38" s="77" t="s">
        <v>113</v>
      </c>
    </row>
    <row r="39" spans="1:2" ht="19.5" customHeight="1">
      <c r="A39" s="66" t="s">
        <v>201</v>
      </c>
      <c r="B39" s="722" t="s">
        <v>116</v>
      </c>
    </row>
    <row r="40" spans="1:2" ht="19.5" customHeight="1">
      <c r="A40" s="73" t="s">
        <v>114</v>
      </c>
      <c r="B40" s="727"/>
    </row>
    <row r="41" spans="1:2" ht="19.5" customHeight="1" thickBot="1">
      <c r="A41" s="78" t="s">
        <v>115</v>
      </c>
      <c r="B41" s="723"/>
    </row>
    <row r="42" spans="1:2" ht="19.5" customHeight="1">
      <c r="A42" s="66" t="s">
        <v>202</v>
      </c>
      <c r="B42" s="67" t="s">
        <v>96</v>
      </c>
    </row>
    <row r="43" spans="1:2" ht="19.5" customHeight="1">
      <c r="A43" s="80" t="s">
        <v>117</v>
      </c>
      <c r="B43" s="81" t="s">
        <v>118</v>
      </c>
    </row>
    <row r="44" spans="1:2" ht="19.5" customHeight="1" thickBot="1">
      <c r="A44" s="76" t="s">
        <v>119</v>
      </c>
      <c r="B44" s="77" t="s">
        <v>120</v>
      </c>
    </row>
    <row r="45" spans="1:2" ht="19.5" customHeight="1">
      <c r="A45" s="729" t="s">
        <v>203</v>
      </c>
      <c r="B45" s="96" t="s">
        <v>121</v>
      </c>
    </row>
    <row r="46" spans="1:2" ht="31.5" customHeight="1">
      <c r="A46" s="734"/>
      <c r="B46" s="97" t="s">
        <v>204</v>
      </c>
    </row>
    <row r="47" spans="1:2" s="95" customFormat="1" ht="19.5" customHeight="1">
      <c r="A47" s="93"/>
      <c r="B47" s="94"/>
    </row>
    <row r="48" spans="1:2" s="95" customFormat="1" ht="19.5" customHeight="1" thickBot="1">
      <c r="A48" s="93"/>
      <c r="B48" s="94"/>
    </row>
    <row r="49" spans="1:2" ht="19.5" customHeight="1">
      <c r="A49" s="724" t="s">
        <v>75</v>
      </c>
      <c r="B49" s="98" t="s">
        <v>76</v>
      </c>
    </row>
    <row r="50" spans="1:2" ht="19.5" customHeight="1" thickBot="1">
      <c r="A50" s="725"/>
      <c r="B50" s="99" t="s">
        <v>77</v>
      </c>
    </row>
    <row r="51" spans="1:2" ht="19.5" customHeight="1">
      <c r="A51" s="66" t="s">
        <v>205</v>
      </c>
      <c r="B51" s="67"/>
    </row>
    <row r="52" spans="1:2" ht="19.5" customHeight="1">
      <c r="A52" s="60" t="s">
        <v>122</v>
      </c>
      <c r="B52" s="62" t="s">
        <v>124</v>
      </c>
    </row>
    <row r="53" spans="1:2" ht="19.5" customHeight="1">
      <c r="A53" s="80" t="s">
        <v>123</v>
      </c>
      <c r="B53" s="81" t="s">
        <v>125</v>
      </c>
    </row>
    <row r="54" spans="1:2" ht="19.5" customHeight="1">
      <c r="A54" s="71" t="s">
        <v>126</v>
      </c>
      <c r="B54" s="67" t="s">
        <v>127</v>
      </c>
    </row>
    <row r="55" spans="1:2" ht="19.5" customHeight="1">
      <c r="A55" s="60" t="s">
        <v>187</v>
      </c>
      <c r="B55" s="82" t="s">
        <v>206</v>
      </c>
    </row>
    <row r="56" spans="1:2" ht="19.5" customHeight="1">
      <c r="A56" s="60" t="s">
        <v>188</v>
      </c>
      <c r="B56" s="83" t="s">
        <v>207</v>
      </c>
    </row>
    <row r="57" spans="1:2" ht="19.5" customHeight="1">
      <c r="A57" s="60" t="s">
        <v>189</v>
      </c>
      <c r="B57" s="62"/>
    </row>
    <row r="58" spans="1:2" ht="39.75" customHeight="1">
      <c r="A58" s="80" t="s">
        <v>190</v>
      </c>
      <c r="B58" s="81"/>
    </row>
    <row r="59" spans="1:2" ht="19.5" customHeight="1">
      <c r="A59" s="735" t="s">
        <v>128</v>
      </c>
      <c r="B59" s="67" t="s">
        <v>129</v>
      </c>
    </row>
    <row r="60" spans="1:2" ht="19.5" customHeight="1">
      <c r="A60" s="736"/>
      <c r="B60" s="81" t="s">
        <v>130</v>
      </c>
    </row>
    <row r="61" spans="1:2" ht="19.5" customHeight="1">
      <c r="A61" s="735" t="s">
        <v>208</v>
      </c>
      <c r="B61" s="67" t="s">
        <v>131</v>
      </c>
    </row>
    <row r="62" spans="1:2" ht="19.5" customHeight="1">
      <c r="A62" s="727"/>
      <c r="B62" s="62" t="s">
        <v>132</v>
      </c>
    </row>
    <row r="63" spans="1:2" ht="19.5" customHeight="1" thickBot="1">
      <c r="A63" s="723"/>
      <c r="B63" s="84" t="s">
        <v>209</v>
      </c>
    </row>
    <row r="64" spans="1:2" ht="19.5" customHeight="1">
      <c r="A64" s="66" t="s">
        <v>191</v>
      </c>
      <c r="B64" s="722" t="s">
        <v>134</v>
      </c>
    </row>
    <row r="65" spans="1:2" ht="19.5" customHeight="1" thickBot="1">
      <c r="A65" s="78" t="s">
        <v>133</v>
      </c>
      <c r="B65" s="723"/>
    </row>
    <row r="66" spans="1:2" ht="19.5" customHeight="1">
      <c r="A66" s="85" t="s">
        <v>135</v>
      </c>
      <c r="B66" s="722" t="s">
        <v>134</v>
      </c>
    </row>
    <row r="67" spans="1:2" ht="19.5" customHeight="1" thickBot="1">
      <c r="A67" s="86" t="s">
        <v>136</v>
      </c>
      <c r="B67" s="723"/>
    </row>
    <row r="68" spans="1:2" ht="32.25" customHeight="1">
      <c r="A68" s="737" t="s">
        <v>137</v>
      </c>
      <c r="B68" s="96" t="s">
        <v>138</v>
      </c>
    </row>
    <row r="69" spans="1:2" ht="19.5" customHeight="1" thickBot="1">
      <c r="A69" s="738"/>
      <c r="B69" s="87" t="s">
        <v>139</v>
      </c>
    </row>
    <row r="70" spans="1:2" s="95" customFormat="1" ht="19.5" customHeight="1">
      <c r="A70" s="100"/>
      <c r="B70" s="101"/>
    </row>
    <row r="71" spans="1:2" s="95" customFormat="1" ht="19.5" customHeight="1">
      <c r="A71" s="100"/>
      <c r="B71" s="101"/>
    </row>
    <row r="72" spans="1:2" s="95" customFormat="1" ht="19.5" customHeight="1" thickBot="1">
      <c r="A72" s="100"/>
      <c r="B72" s="101"/>
    </row>
    <row r="73" spans="1:2" ht="19.5" customHeight="1">
      <c r="A73" s="724" t="s">
        <v>75</v>
      </c>
      <c r="B73" s="98" t="s">
        <v>76</v>
      </c>
    </row>
    <row r="74" spans="1:2" ht="19.5" customHeight="1" thickBot="1">
      <c r="A74" s="725"/>
      <c r="B74" s="99" t="s">
        <v>77</v>
      </c>
    </row>
    <row r="75" spans="1:2" ht="19.5" customHeight="1">
      <c r="A75" s="85" t="s">
        <v>140</v>
      </c>
      <c r="B75" s="731" t="s">
        <v>144</v>
      </c>
    </row>
    <row r="76" spans="1:2" ht="19.5" customHeight="1">
      <c r="A76" s="88" t="s">
        <v>141</v>
      </c>
      <c r="B76" s="732"/>
    </row>
    <row r="77" spans="1:2" ht="19.5" customHeight="1">
      <c r="A77" s="88" t="s">
        <v>142</v>
      </c>
      <c r="B77" s="732"/>
    </row>
    <row r="78" spans="1:2" ht="19.5" customHeight="1" thickBot="1">
      <c r="A78" s="89" t="s">
        <v>143</v>
      </c>
      <c r="B78" s="733"/>
    </row>
    <row r="79" spans="1:2" ht="19.5" customHeight="1">
      <c r="A79" s="85" t="s">
        <v>145</v>
      </c>
      <c r="B79" s="731" t="s">
        <v>148</v>
      </c>
    </row>
    <row r="80" spans="1:2" ht="19.5" customHeight="1">
      <c r="A80" s="88" t="s">
        <v>146</v>
      </c>
      <c r="B80" s="732"/>
    </row>
    <row r="81" spans="1:2" ht="19.5" customHeight="1">
      <c r="A81" s="88" t="s">
        <v>147</v>
      </c>
      <c r="B81" s="732"/>
    </row>
    <row r="82" spans="1:2" ht="19.5" customHeight="1" thickBot="1">
      <c r="A82" s="89" t="s">
        <v>143</v>
      </c>
      <c r="B82" s="733"/>
    </row>
  </sheetData>
  <sheetProtection password="CCCF" sheet="1" selectLockedCells="1" selectUnlockedCells="1"/>
  <mergeCells count="18">
    <mergeCell ref="B79:B82"/>
    <mergeCell ref="B39:B41"/>
    <mergeCell ref="A45:A46"/>
    <mergeCell ref="A59:A60"/>
    <mergeCell ref="A61:A63"/>
    <mergeCell ref="B64:B65"/>
    <mergeCell ref="A73:A74"/>
    <mergeCell ref="A49:A50"/>
    <mergeCell ref="A68:A69"/>
    <mergeCell ref="B75:B78"/>
    <mergeCell ref="B66:B67"/>
    <mergeCell ref="A1:A2"/>
    <mergeCell ref="B10:B13"/>
    <mergeCell ref="B14:B16"/>
    <mergeCell ref="B23:B24"/>
    <mergeCell ref="A27:A28"/>
    <mergeCell ref="B33:B36"/>
    <mergeCell ref="A25:A26"/>
  </mergeCells>
  <hyperlinks>
    <hyperlink ref="B69" r:id="rId1" display="http://rdsrv.rd.go.th/39291.0.html"/>
  </hyperlinks>
  <printOptions/>
  <pageMargins left="0.16" right="0.16" top="1" bottom="1" header="0.5" footer="0.5"/>
  <pageSetup horizontalDpi="600" verticalDpi="600" orientation="landscape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EL52"/>
  <sheetViews>
    <sheetView zoomScalePageLayoutView="0" workbookViewId="0" topLeftCell="A1">
      <pane xSplit="11745" topLeftCell="EN1" activePane="topRight" state="split"/>
      <selection pane="topLeft" activeCell="Y36" sqref="Y36:AT36"/>
      <selection pane="topRight" activeCell="FV19" sqref="FV19"/>
    </sheetView>
  </sheetViews>
  <sheetFormatPr defaultColWidth="2.140625" defaultRowHeight="17.25" customHeight="1"/>
  <cols>
    <col min="1" max="1" width="1.1484375" style="1" customWidth="1"/>
    <col min="2" max="2" width="2.8515625" style="1" customWidth="1"/>
    <col min="3" max="3" width="12.57421875" style="1" customWidth="1"/>
    <col min="4" max="9" width="2.140625" style="1" customWidth="1"/>
    <col min="10" max="10" width="2.57421875" style="1" customWidth="1"/>
    <col min="11" max="11" width="2.421875" style="1" customWidth="1"/>
    <col min="12" max="13" width="2.140625" style="1" customWidth="1"/>
    <col min="14" max="14" width="2.00390625" style="1" customWidth="1"/>
    <col min="15" max="15" width="2.140625" style="1" customWidth="1"/>
    <col min="16" max="16" width="1.8515625" style="1" customWidth="1"/>
    <col min="17" max="17" width="2.421875" style="1" customWidth="1"/>
    <col min="18" max="18" width="2.28125" style="1" customWidth="1"/>
    <col min="19" max="19" width="1.8515625" style="1" customWidth="1"/>
    <col min="20" max="20" width="2.28125" style="1" customWidth="1"/>
    <col min="21" max="21" width="1.7109375" style="1" customWidth="1"/>
    <col min="22" max="22" width="4.00390625" style="1" customWidth="1"/>
    <col min="23" max="23" width="0.5625" style="1" customWidth="1"/>
    <col min="24" max="24" width="1.7109375" style="1" customWidth="1"/>
    <col min="25" max="40" width="2.140625" style="1" customWidth="1"/>
    <col min="41" max="41" width="1.1484375" style="1" customWidth="1"/>
    <col min="42" max="42" width="1.57421875" style="1" customWidth="1"/>
    <col min="43" max="43" width="1.7109375" style="1" customWidth="1"/>
    <col min="44" max="44" width="1.8515625" style="1" customWidth="1"/>
    <col min="45" max="45" width="1.421875" style="1" customWidth="1"/>
    <col min="46" max="46" width="4.57421875" style="1" customWidth="1"/>
    <col min="47" max="47" width="1.421875" style="1" customWidth="1"/>
    <col min="48" max="103" width="1.421875" style="13" customWidth="1"/>
    <col min="104" max="104" width="12.57421875" style="13" customWidth="1"/>
    <col min="105" max="105" width="13.28125" style="13" customWidth="1"/>
    <col min="106" max="126" width="2.140625" style="13" customWidth="1"/>
    <col min="127" max="127" width="2.8515625" style="1" customWidth="1"/>
    <col min="128" max="128" width="13.57421875" style="1" customWidth="1"/>
    <col min="129" max="129" width="2.140625" style="1" customWidth="1"/>
    <col min="130" max="130" width="0.5625" style="1" customWidth="1"/>
    <col min="131" max="132" width="2.140625" style="1" customWidth="1"/>
    <col min="133" max="133" width="5.28125" style="1" customWidth="1"/>
    <col min="134" max="16384" width="2.140625" style="1" customWidth="1"/>
  </cols>
  <sheetData>
    <row r="1" spans="1:47" ht="7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</row>
    <row r="2" spans="1:126" ht="60" customHeight="1">
      <c r="A2" s="49"/>
      <c r="B2" s="753" t="s">
        <v>227</v>
      </c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4"/>
      <c r="S2" s="754"/>
      <c r="T2" s="754"/>
      <c r="U2" s="754"/>
      <c r="V2" s="754"/>
      <c r="W2" s="754"/>
      <c r="X2" s="754"/>
      <c r="Y2" s="754"/>
      <c r="Z2" s="754"/>
      <c r="AA2" s="754"/>
      <c r="AB2" s="754"/>
      <c r="AC2" s="754"/>
      <c r="AD2" s="754"/>
      <c r="AE2" s="754"/>
      <c r="AF2" s="754"/>
      <c r="AG2" s="754"/>
      <c r="AH2" s="754"/>
      <c r="AI2" s="754"/>
      <c r="AJ2" s="754"/>
      <c r="AK2" s="754"/>
      <c r="AL2" s="754"/>
      <c r="AM2" s="755"/>
      <c r="AN2" s="1048">
        <f>'2.กรอกข้อมูลที่นี่'!$AB$1</f>
        <v>2560</v>
      </c>
      <c r="AO2" s="1049"/>
      <c r="AP2" s="1049"/>
      <c r="AQ2" s="1049"/>
      <c r="AR2" s="1049"/>
      <c r="AS2" s="1049"/>
      <c r="AT2" s="1050"/>
      <c r="AU2" s="52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</row>
    <row r="3" spans="1:126" ht="28.5" customHeight="1">
      <c r="A3" s="49"/>
      <c r="B3" s="745" t="s">
        <v>250</v>
      </c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7"/>
      <c r="AU3" s="52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</row>
    <row r="4" spans="1:47" ht="17.25" customHeight="1">
      <c r="A4" s="49"/>
      <c r="B4" s="751" t="s">
        <v>0</v>
      </c>
      <c r="C4" s="75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X4" s="750" t="s">
        <v>17</v>
      </c>
      <c r="Y4" s="748"/>
      <c r="Z4" s="748"/>
      <c r="AA4" s="748"/>
      <c r="AB4" s="748"/>
      <c r="AC4" s="748"/>
      <c r="AD4" s="748" t="s">
        <v>248</v>
      </c>
      <c r="AE4" s="748"/>
      <c r="AF4" s="748"/>
      <c r="AG4" s="748" t="str">
        <f>'2.กรอกข้อมูลที่นี่'!H4</f>
        <v>นิยมไทย</v>
      </c>
      <c r="AH4" s="748"/>
      <c r="AI4" s="748"/>
      <c r="AJ4" s="748"/>
      <c r="AK4" s="748"/>
      <c r="AL4" s="748"/>
      <c r="AM4" s="748" t="str">
        <f>'2.กรอกข้อมูลที่นี่'!P4</f>
        <v>ตระหนักหน้าที่</v>
      </c>
      <c r="AN4" s="748"/>
      <c r="AO4" s="748"/>
      <c r="AP4" s="748"/>
      <c r="AQ4" s="748"/>
      <c r="AR4" s="748"/>
      <c r="AS4" s="748"/>
      <c r="AT4" s="749"/>
      <c r="AU4" s="49"/>
    </row>
    <row r="5" spans="1:47" ht="17.25" customHeight="1">
      <c r="A5" s="49"/>
      <c r="B5" s="751"/>
      <c r="C5" s="751"/>
      <c r="D5" s="192">
        <f>'2.กรอกข้อมูลที่นี่'!L3</f>
        <v>3</v>
      </c>
      <c r="E5" s="191"/>
      <c r="F5" s="192">
        <f>'2.กรอกข้อมูลที่นี่'!M3</f>
        <v>0</v>
      </c>
      <c r="G5" s="192">
        <f>'2.กรอกข้อมูลที่นี่'!N3</f>
        <v>7</v>
      </c>
      <c r="H5" s="192">
        <f>'2.กรอกข้อมูลที่นี่'!O3</f>
        <v>3</v>
      </c>
      <c r="I5" s="192">
        <f>'2.กรอกข้อมูลที่นี่'!P3</f>
        <v>2</v>
      </c>
      <c r="J5" s="191" t="s">
        <v>35</v>
      </c>
      <c r="K5" s="192">
        <f>'2.กรอกข้อมูลที่นี่'!Q3</f>
        <v>1</v>
      </c>
      <c r="L5" s="192">
        <f>'2.กรอกข้อมูลที่นี่'!R3</f>
        <v>7</v>
      </c>
      <c r="M5" s="192">
        <f>'2.กรอกข้อมูลที่นี่'!S3</f>
        <v>0</v>
      </c>
      <c r="N5" s="192">
        <f>'2.กรอกข้อมูลที่นี่'!T3</f>
        <v>9</v>
      </c>
      <c r="O5" s="192">
        <f>'2.กรอกข้อมูลที่นี่'!U3</f>
        <v>9</v>
      </c>
      <c r="P5" s="193"/>
      <c r="Q5" s="192">
        <f>'2.กรอกข้อมูลที่นี่'!V3</f>
        <v>2</v>
      </c>
      <c r="R5" s="192">
        <f>'2.กรอกข้อมูลที่นี่'!W3</f>
        <v>1</v>
      </c>
      <c r="S5" s="193" t="s">
        <v>35</v>
      </c>
      <c r="T5" s="192">
        <f>'2.กรอกข้อมูลที่นี่'!X3</f>
        <v>1</v>
      </c>
      <c r="U5" s="193" t="s">
        <v>35</v>
      </c>
      <c r="V5" s="193"/>
      <c r="X5" s="750"/>
      <c r="Y5" s="748"/>
      <c r="Z5" s="748"/>
      <c r="AA5" s="748"/>
      <c r="AB5" s="748"/>
      <c r="AC5" s="748"/>
      <c r="AD5" s="748"/>
      <c r="AE5" s="748"/>
      <c r="AF5" s="748"/>
      <c r="AG5" s="748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9"/>
      <c r="AU5" s="49"/>
    </row>
    <row r="6" spans="1:142" ht="17.25" customHeight="1" thickBot="1">
      <c r="A6" s="49"/>
      <c r="B6" s="751"/>
      <c r="C6" s="751"/>
      <c r="D6" s="752" t="s">
        <v>1</v>
      </c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  <c r="U6" s="752"/>
      <c r="V6" s="194"/>
      <c r="X6" s="742" t="s">
        <v>183</v>
      </c>
      <c r="Y6" s="743"/>
      <c r="Z6" s="743"/>
      <c r="AA6" s="743"/>
      <c r="AB6" s="743"/>
      <c r="AC6" s="743"/>
      <c r="AD6" s="743"/>
      <c r="AE6" s="743"/>
      <c r="AF6" s="743"/>
      <c r="AG6" s="743"/>
      <c r="AH6" s="743"/>
      <c r="AI6" s="743"/>
      <c r="AJ6" s="743"/>
      <c r="AK6" s="743"/>
      <c r="AL6" s="743"/>
      <c r="AM6" s="743"/>
      <c r="AN6" s="743"/>
      <c r="AO6" s="743"/>
      <c r="AP6" s="743"/>
      <c r="AQ6" s="743"/>
      <c r="AR6" s="743"/>
      <c r="AS6" s="743"/>
      <c r="AT6" s="744"/>
      <c r="AU6" s="49"/>
      <c r="DW6" s="912" t="s">
        <v>213</v>
      </c>
      <c r="DX6" s="913"/>
      <c r="DY6" s="913"/>
      <c r="DZ6" s="913"/>
      <c r="EA6" s="913"/>
      <c r="EB6" s="913"/>
      <c r="EC6" s="913"/>
      <c r="ED6" s="913"/>
      <c r="EE6" s="913"/>
      <c r="EF6" s="913"/>
      <c r="EG6" s="913"/>
      <c r="EH6" s="913"/>
      <c r="EI6" s="913"/>
      <c r="EJ6" s="913"/>
      <c r="EK6" s="913"/>
      <c r="EL6" s="914"/>
    </row>
    <row r="7" spans="1:142" ht="17.25" customHeight="1" thickTop="1">
      <c r="A7" s="49"/>
      <c r="B7" s="3"/>
      <c r="C7" s="882" t="s">
        <v>16</v>
      </c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5"/>
      <c r="X7" s="189"/>
      <c r="Y7" s="190"/>
      <c r="Z7" s="681" t="s">
        <v>245</v>
      </c>
      <c r="AA7" s="681"/>
      <c r="AB7" s="681"/>
      <c r="AC7" s="681"/>
      <c r="AD7" s="681"/>
      <c r="AE7" s="681"/>
      <c r="AF7" s="681"/>
      <c r="AG7" s="681"/>
      <c r="AH7" s="681"/>
      <c r="AI7" s="681"/>
      <c r="AJ7" s="681"/>
      <c r="AK7" s="681"/>
      <c r="AL7" s="681"/>
      <c r="AM7" s="681"/>
      <c r="AN7" s="681"/>
      <c r="AO7" s="681"/>
      <c r="AP7" s="681"/>
      <c r="AQ7" s="681"/>
      <c r="AR7" s="681"/>
      <c r="AS7" s="681"/>
      <c r="AT7" s="908"/>
      <c r="AU7" s="50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890" t="s">
        <v>54</v>
      </c>
      <c r="DX7" s="890"/>
      <c r="DY7" s="890"/>
      <c r="DZ7" s="890" t="s">
        <v>55</v>
      </c>
      <c r="EA7" s="890"/>
      <c r="EB7" s="890"/>
      <c r="EC7" s="890"/>
      <c r="ED7" s="890"/>
      <c r="EE7" s="890"/>
      <c r="EF7" s="890"/>
      <c r="EG7" s="890" t="s">
        <v>56</v>
      </c>
      <c r="EH7" s="890"/>
      <c r="EI7" s="890"/>
      <c r="EJ7" s="890"/>
      <c r="EK7" s="890"/>
      <c r="EL7" s="890"/>
    </row>
    <row r="8" spans="1:142" ht="17.25" customHeight="1">
      <c r="A8" s="49"/>
      <c r="B8" s="418">
        <v>1</v>
      </c>
      <c r="C8" s="390" t="s">
        <v>2</v>
      </c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847">
        <f>'2.กรอกข้อมูลที่นี่'!Z15</f>
        <v>420000</v>
      </c>
      <c r="S8" s="848"/>
      <c r="T8" s="848"/>
      <c r="U8" s="848"/>
      <c r="V8" s="849"/>
      <c r="W8" s="6"/>
      <c r="X8" s="16">
        <v>1</v>
      </c>
      <c r="Y8" s="16" t="s">
        <v>17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909">
        <f>60000</f>
        <v>60000</v>
      </c>
      <c r="AP8" s="910"/>
      <c r="AQ8" s="910"/>
      <c r="AR8" s="910"/>
      <c r="AS8" s="910"/>
      <c r="AT8" s="911"/>
      <c r="AU8" s="51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889">
        <f>R21</f>
        <v>200000</v>
      </c>
      <c r="DX8" s="890"/>
      <c r="DY8" s="890"/>
      <c r="DZ8" s="136"/>
      <c r="EA8" s="889">
        <f>DW10*5/100</f>
        <v>10000</v>
      </c>
      <c r="EB8" s="890"/>
      <c r="EC8" s="890"/>
      <c r="ED8" s="890"/>
      <c r="EE8" s="890"/>
      <c r="EF8" s="890"/>
      <c r="EG8" s="890" t="s">
        <v>35</v>
      </c>
      <c r="EH8" s="890"/>
      <c r="EI8" s="890"/>
      <c r="EJ8" s="890"/>
      <c r="EK8" s="890"/>
      <c r="EL8" s="890"/>
    </row>
    <row r="9" spans="1:142" ht="17.25" customHeight="1">
      <c r="A9" s="49"/>
      <c r="B9" s="419"/>
      <c r="C9" s="393" t="s">
        <v>3</v>
      </c>
      <c r="D9" s="393"/>
      <c r="E9" s="393"/>
      <c r="F9" s="393"/>
      <c r="G9" s="393"/>
      <c r="H9" s="393"/>
      <c r="I9" s="393"/>
      <c r="J9" s="393"/>
      <c r="K9" s="393"/>
      <c r="L9" s="393" t="s">
        <v>35</v>
      </c>
      <c r="M9" s="393"/>
      <c r="N9" s="393"/>
      <c r="O9" s="393"/>
      <c r="P9" s="393"/>
      <c r="Q9" s="393"/>
      <c r="R9" s="850"/>
      <c r="S9" s="851"/>
      <c r="T9" s="851"/>
      <c r="U9" s="851"/>
      <c r="V9" s="852"/>
      <c r="W9" s="6"/>
      <c r="X9" s="370">
        <v>2</v>
      </c>
      <c r="Y9" s="371" t="s">
        <v>18</v>
      </c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886">
        <f>'2.กรอกข้อมูลที่นี่'!F19*0</f>
        <v>0</v>
      </c>
      <c r="AP9" s="887"/>
      <c r="AQ9" s="887"/>
      <c r="AR9" s="887"/>
      <c r="AS9" s="887"/>
      <c r="AT9" s="888"/>
      <c r="AU9" s="51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889">
        <v>300000</v>
      </c>
      <c r="DX9" s="890"/>
      <c r="DY9" s="890"/>
      <c r="DZ9" s="136"/>
      <c r="EA9" s="889" t="s">
        <v>57</v>
      </c>
      <c r="EB9" s="890"/>
      <c r="EC9" s="890"/>
      <c r="ED9" s="890"/>
      <c r="EE9" s="890"/>
      <c r="EF9" s="890"/>
      <c r="EG9" s="136"/>
      <c r="EH9" s="136"/>
      <c r="EI9" s="136"/>
      <c r="EJ9" s="136"/>
      <c r="EK9" s="136"/>
      <c r="EL9" s="136"/>
    </row>
    <row r="10" spans="1:142" ht="17.25" customHeight="1">
      <c r="A10" s="49"/>
      <c r="B10" s="420">
        <v>2</v>
      </c>
      <c r="C10" s="394" t="s">
        <v>42</v>
      </c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778" t="s">
        <v>4</v>
      </c>
      <c r="O10" s="778"/>
      <c r="P10" s="396"/>
      <c r="Q10" s="395"/>
      <c r="R10" s="867">
        <f>R51</f>
        <v>0</v>
      </c>
      <c r="S10" s="778"/>
      <c r="T10" s="778"/>
      <c r="U10" s="778"/>
      <c r="V10" s="868"/>
      <c r="W10" s="6"/>
      <c r="X10" s="372"/>
      <c r="Y10" s="373" t="s">
        <v>19</v>
      </c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894">
        <f>'2.กรอกข้อมูลที่นี่'!F20*60000</f>
        <v>60000</v>
      </c>
      <c r="AP10" s="895"/>
      <c r="AQ10" s="895"/>
      <c r="AR10" s="895"/>
      <c r="AS10" s="895"/>
      <c r="AT10" s="896"/>
      <c r="AU10" s="51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889">
        <f>MAX(EB10,EH10)</f>
        <v>200000</v>
      </c>
      <c r="DX10" s="890"/>
      <c r="DY10" s="890"/>
      <c r="DZ10" s="136"/>
      <c r="EA10" s="136"/>
      <c r="EB10" s="890">
        <v>0</v>
      </c>
      <c r="EC10" s="890"/>
      <c r="ED10" s="890"/>
      <c r="EE10" s="890"/>
      <c r="EF10" s="890"/>
      <c r="EG10" s="890"/>
      <c r="EH10" s="889">
        <f>MIN(DW8,DW9)</f>
        <v>200000</v>
      </c>
      <c r="EI10" s="890"/>
      <c r="EJ10" s="890"/>
      <c r="EK10" s="890"/>
      <c r="EL10" s="890"/>
    </row>
    <row r="11" spans="1:142" ht="17.25" customHeight="1">
      <c r="A11" s="49"/>
      <c r="B11" s="421">
        <v>3</v>
      </c>
      <c r="C11" s="399" t="s">
        <v>43</v>
      </c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861">
        <f>R8-R10</f>
        <v>420000</v>
      </c>
      <c r="S11" s="862"/>
      <c r="T11" s="862"/>
      <c r="U11" s="862"/>
      <c r="V11" s="863"/>
      <c r="W11" s="6"/>
      <c r="X11" s="349">
        <v>3</v>
      </c>
      <c r="Y11" s="349" t="s">
        <v>283</v>
      </c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897">
        <f>'2.กรอกข้อมูลที่นี่'!Z21*30000</f>
        <v>0</v>
      </c>
      <c r="AP11" s="739"/>
      <c r="AQ11" s="739"/>
      <c r="AR11" s="739"/>
      <c r="AS11" s="739"/>
      <c r="AT11" s="898"/>
      <c r="AU11" s="51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786">
        <f>R23-300000</f>
        <v>-100000</v>
      </c>
      <c r="DX11" s="787"/>
      <c r="DY11" s="787"/>
      <c r="DZ11" s="10"/>
      <c r="EA11" s="787" t="s">
        <v>221</v>
      </c>
      <c r="EB11" s="787"/>
      <c r="EC11" s="787"/>
      <c r="ED11" s="787"/>
      <c r="EE11" s="787"/>
      <c r="EF11" s="787"/>
      <c r="EG11" s="787"/>
      <c r="EH11" s="787"/>
      <c r="EI11" s="787"/>
      <c r="EJ11" s="787"/>
      <c r="EK11" s="787"/>
      <c r="EL11" s="787"/>
    </row>
    <row r="12" spans="1:142" ht="17.25" customHeight="1">
      <c r="A12" s="49"/>
      <c r="B12" s="422"/>
      <c r="C12" s="397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864">
        <f>R11*40/100</f>
        <v>168000</v>
      </c>
      <c r="S12" s="865"/>
      <c r="T12" s="865"/>
      <c r="U12" s="865"/>
      <c r="V12" s="866"/>
      <c r="W12" s="6"/>
      <c r="X12" s="349"/>
      <c r="Y12" s="349" t="s">
        <v>284</v>
      </c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897"/>
      <c r="AP12" s="739"/>
      <c r="AQ12" s="739"/>
      <c r="AR12" s="739"/>
      <c r="AS12" s="739"/>
      <c r="AT12" s="898"/>
      <c r="AU12" s="51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786">
        <v>300000</v>
      </c>
      <c r="DX12" s="787"/>
      <c r="DY12" s="787"/>
      <c r="DZ12" s="10"/>
      <c r="EA12" s="10"/>
      <c r="EB12" s="786">
        <f>DW15*10/100</f>
        <v>0</v>
      </c>
      <c r="EC12" s="787"/>
      <c r="ED12" s="787"/>
      <c r="EE12" s="787"/>
      <c r="EF12" s="787"/>
      <c r="EG12" s="10"/>
      <c r="EH12" s="786"/>
      <c r="EI12" s="787"/>
      <c r="EJ12" s="787"/>
      <c r="EK12" s="787"/>
      <c r="EL12" s="787"/>
    </row>
    <row r="13" spans="1:142" ht="17.25" customHeight="1">
      <c r="A13" s="49"/>
      <c r="B13" s="422">
        <v>4</v>
      </c>
      <c r="C13" s="397" t="s">
        <v>302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864">
        <v>100000</v>
      </c>
      <c r="S13" s="865"/>
      <c r="T13" s="865"/>
      <c r="U13" s="865"/>
      <c r="V13" s="866"/>
      <c r="W13" s="6"/>
      <c r="X13" s="374">
        <v>4</v>
      </c>
      <c r="Y13" s="375" t="s">
        <v>20</v>
      </c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891">
        <f>'2.กรอกข้อมูลที่นี่'!Z23</f>
        <v>0</v>
      </c>
      <c r="AP13" s="892"/>
      <c r="AQ13" s="892"/>
      <c r="AR13" s="892"/>
      <c r="AS13" s="892"/>
      <c r="AT13" s="893"/>
      <c r="AU13" s="51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786">
        <v>200000</v>
      </c>
      <c r="DX13" s="787"/>
      <c r="DY13" s="787"/>
      <c r="DZ13" s="10"/>
      <c r="EA13" s="10"/>
      <c r="EB13" s="786" t="s">
        <v>58</v>
      </c>
      <c r="EC13" s="787"/>
      <c r="ED13" s="787"/>
      <c r="EE13" s="787"/>
      <c r="EF13" s="787"/>
      <c r="EG13" s="10"/>
      <c r="EH13" s="786"/>
      <c r="EI13" s="787"/>
      <c r="EJ13" s="787"/>
      <c r="EK13" s="787"/>
      <c r="EL13" s="787"/>
    </row>
    <row r="14" spans="1:142" ht="17.25" customHeight="1">
      <c r="A14" s="49"/>
      <c r="B14" s="422"/>
      <c r="C14" s="397" t="s">
        <v>51</v>
      </c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545">
        <f>MIN(R12:R13)</f>
        <v>100000</v>
      </c>
      <c r="S14" s="546"/>
      <c r="T14" s="546"/>
      <c r="U14" s="546"/>
      <c r="V14" s="785"/>
      <c r="W14" s="6"/>
      <c r="X14" s="376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782">
        <f>'2.กรอกข้อมูลที่นี่'!Z24</f>
        <v>0</v>
      </c>
      <c r="AP14" s="783"/>
      <c r="AQ14" s="783"/>
      <c r="AR14" s="783"/>
      <c r="AS14" s="783"/>
      <c r="AT14" s="784"/>
      <c r="AU14" s="51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786">
        <v>0</v>
      </c>
      <c r="DX14" s="787"/>
      <c r="DY14" s="787"/>
      <c r="DZ14" s="10"/>
      <c r="EA14" s="10"/>
      <c r="EB14" s="786">
        <f>MAX(DW11,0)</f>
        <v>0</v>
      </c>
      <c r="EC14" s="786"/>
      <c r="ED14" s="786"/>
      <c r="EE14" s="786"/>
      <c r="EF14" s="786"/>
      <c r="EG14" s="786"/>
      <c r="EH14" s="786"/>
      <c r="EI14" s="787"/>
      <c r="EJ14" s="787"/>
      <c r="EK14" s="787"/>
      <c r="EL14" s="787"/>
    </row>
    <row r="15" spans="1:142" ht="17.25" customHeight="1">
      <c r="A15" s="49"/>
      <c r="B15" s="423">
        <v>5</v>
      </c>
      <c r="C15" s="401" t="s">
        <v>44</v>
      </c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899">
        <f>R11-R14</f>
        <v>320000</v>
      </c>
      <c r="S15" s="900"/>
      <c r="T15" s="900"/>
      <c r="U15" s="900"/>
      <c r="V15" s="901"/>
      <c r="W15" s="6"/>
      <c r="X15" s="376"/>
      <c r="Y15" s="346" t="s">
        <v>22</v>
      </c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782">
        <f>'2.กรอกข้อมูลที่นี่'!Z25</f>
        <v>0</v>
      </c>
      <c r="AP15" s="783"/>
      <c r="AQ15" s="783"/>
      <c r="AR15" s="783"/>
      <c r="AS15" s="783"/>
      <c r="AT15" s="784"/>
      <c r="AU15" s="51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786">
        <f>MIN(EB14,200000)</f>
        <v>0</v>
      </c>
      <c r="DX15" s="787"/>
      <c r="DY15" s="787"/>
      <c r="DZ15" s="112"/>
      <c r="EA15" s="112"/>
      <c r="EB15" s="786">
        <f>MIN(DW11,200000)</f>
        <v>-100000</v>
      </c>
      <c r="EC15" s="787"/>
      <c r="ED15" s="787"/>
      <c r="EE15" s="787"/>
      <c r="EF15" s="787"/>
      <c r="EG15" s="787"/>
      <c r="EH15" s="112"/>
      <c r="EI15" s="112"/>
      <c r="EJ15" s="112"/>
      <c r="EK15" s="112"/>
      <c r="EL15" s="112"/>
    </row>
    <row r="16" spans="1:142" ht="17.25" customHeight="1">
      <c r="A16" s="49"/>
      <c r="B16" s="448">
        <v>6</v>
      </c>
      <c r="C16" s="449" t="s">
        <v>5</v>
      </c>
      <c r="D16" s="449"/>
      <c r="E16" s="449"/>
      <c r="F16" s="449"/>
      <c r="G16" s="449"/>
      <c r="H16" s="449"/>
      <c r="I16" s="449"/>
      <c r="J16" s="449"/>
      <c r="K16" s="922" t="s">
        <v>246</v>
      </c>
      <c r="L16" s="922"/>
      <c r="M16" s="449"/>
      <c r="N16" s="449"/>
      <c r="O16" s="449"/>
      <c r="P16" s="449"/>
      <c r="Q16" s="449"/>
      <c r="R16" s="926">
        <f>AO51</f>
        <v>120000</v>
      </c>
      <c r="S16" s="922"/>
      <c r="T16" s="922"/>
      <c r="U16" s="922"/>
      <c r="V16" s="927"/>
      <c r="W16" s="6"/>
      <c r="X16" s="376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7"/>
      <c r="AM16" s="347"/>
      <c r="AN16" s="347"/>
      <c r="AO16" s="779">
        <f>'2.กรอกข้อมูลที่นี่'!Z26*30000</f>
        <v>0</v>
      </c>
      <c r="AP16" s="780"/>
      <c r="AQ16" s="780"/>
      <c r="AR16" s="780"/>
      <c r="AS16" s="780"/>
      <c r="AT16" s="781"/>
      <c r="AU16" s="51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759">
        <f>R23-500000</f>
        <v>-300000</v>
      </c>
      <c r="DX16" s="758"/>
      <c r="DY16" s="758"/>
      <c r="DZ16" s="102"/>
      <c r="EA16" s="758" t="s">
        <v>220</v>
      </c>
      <c r="EB16" s="758"/>
      <c r="EC16" s="758"/>
      <c r="ED16" s="758"/>
      <c r="EE16" s="758"/>
      <c r="EF16" s="758"/>
      <c r="EG16" s="758"/>
      <c r="EH16" s="758"/>
      <c r="EI16" s="758"/>
      <c r="EJ16" s="758"/>
      <c r="EK16" s="758"/>
      <c r="EL16" s="758"/>
    </row>
    <row r="17" spans="1:142" ht="17.25" customHeight="1">
      <c r="A17" s="49"/>
      <c r="B17" s="448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926"/>
      <c r="S17" s="922"/>
      <c r="T17" s="922"/>
      <c r="U17" s="922"/>
      <c r="V17" s="927"/>
      <c r="W17" s="6"/>
      <c r="X17" s="376"/>
      <c r="Y17" s="346" t="s">
        <v>21</v>
      </c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782"/>
      <c r="AP17" s="783"/>
      <c r="AQ17" s="783"/>
      <c r="AR17" s="783"/>
      <c r="AS17" s="783"/>
      <c r="AT17" s="784"/>
      <c r="AU17" s="51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759">
        <v>500000</v>
      </c>
      <c r="DX17" s="758"/>
      <c r="DY17" s="758"/>
      <c r="DZ17" s="102"/>
      <c r="EA17" s="758"/>
      <c r="EB17" s="758"/>
      <c r="EC17" s="758"/>
      <c r="ED17" s="758"/>
      <c r="EE17" s="758"/>
      <c r="EF17" s="758"/>
      <c r="EG17" s="758"/>
      <c r="EH17" s="758"/>
      <c r="EI17" s="758"/>
      <c r="EJ17" s="758"/>
      <c r="EK17" s="758"/>
      <c r="EL17" s="758"/>
    </row>
    <row r="18" spans="1:142" ht="17.25" customHeight="1">
      <c r="A18" s="49"/>
      <c r="B18" s="425">
        <v>7</v>
      </c>
      <c r="C18" s="402" t="s">
        <v>45</v>
      </c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923">
        <f>R15-R16</f>
        <v>200000</v>
      </c>
      <c r="S18" s="924"/>
      <c r="T18" s="924"/>
      <c r="U18" s="924"/>
      <c r="V18" s="925"/>
      <c r="W18" s="6"/>
      <c r="X18" s="376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7"/>
      <c r="AM18" s="347"/>
      <c r="AN18" s="347"/>
      <c r="AO18" s="779">
        <f>'2.กรอกข้อมูลที่นี่'!Z28*30000</f>
        <v>0</v>
      </c>
      <c r="AP18" s="780"/>
      <c r="AQ18" s="780"/>
      <c r="AR18" s="780"/>
      <c r="AS18" s="780"/>
      <c r="AT18" s="781"/>
      <c r="AU18" s="51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759">
        <v>250000</v>
      </c>
      <c r="DX18" s="758"/>
      <c r="DY18" s="758"/>
      <c r="DZ18" s="102"/>
      <c r="EA18" s="102"/>
      <c r="EB18" s="759">
        <f>DW20*15/100</f>
        <v>0</v>
      </c>
      <c r="EC18" s="759"/>
      <c r="ED18" s="759"/>
      <c r="EE18" s="759"/>
      <c r="EF18" s="759"/>
      <c r="EG18" s="102"/>
      <c r="EH18" s="759" t="s">
        <v>181</v>
      </c>
      <c r="EI18" s="759"/>
      <c r="EJ18" s="759"/>
      <c r="EK18" s="759"/>
      <c r="EL18" s="759"/>
    </row>
    <row r="19" spans="1:142" ht="17.25" customHeight="1">
      <c r="A19" s="49"/>
      <c r="B19" s="426">
        <v>8</v>
      </c>
      <c r="C19" s="405" t="s">
        <v>52</v>
      </c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931">
        <f>R15*10/100</f>
        <v>32000</v>
      </c>
      <c r="S19" s="932"/>
      <c r="T19" s="932"/>
      <c r="U19" s="932"/>
      <c r="V19" s="933"/>
      <c r="W19" s="6"/>
      <c r="X19" s="376"/>
      <c r="Y19" s="346" t="s">
        <v>23</v>
      </c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782"/>
      <c r="AP19" s="783"/>
      <c r="AQ19" s="783"/>
      <c r="AR19" s="783"/>
      <c r="AS19" s="783"/>
      <c r="AT19" s="784"/>
      <c r="AU19" s="51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759">
        <v>0</v>
      </c>
      <c r="DX19" s="758"/>
      <c r="DY19" s="758"/>
      <c r="DZ19" s="102"/>
      <c r="EA19" s="102" t="s">
        <v>35</v>
      </c>
      <c r="EB19" s="759" t="s">
        <v>216</v>
      </c>
      <c r="EC19" s="758"/>
      <c r="ED19" s="758"/>
      <c r="EE19" s="758"/>
      <c r="EF19" s="758"/>
      <c r="EG19" s="102"/>
      <c r="EH19" s="137" t="s">
        <v>35</v>
      </c>
      <c r="EI19" s="138"/>
      <c r="EJ19" s="138"/>
      <c r="EK19" s="138"/>
      <c r="EL19" s="138"/>
    </row>
    <row r="20" spans="1:142" ht="17.25" customHeight="1">
      <c r="A20" s="49"/>
      <c r="B20" s="426"/>
      <c r="C20" s="406" t="s">
        <v>53</v>
      </c>
      <c r="D20" s="406"/>
      <c r="E20" s="406"/>
      <c r="F20" s="406"/>
      <c r="G20" s="406"/>
      <c r="H20" s="406"/>
      <c r="I20" s="406"/>
      <c r="J20" s="406"/>
      <c r="K20" s="406"/>
      <c r="L20" s="860">
        <f>'2.กรอกข้อมูลที่นี่'!T73*2</f>
        <v>0</v>
      </c>
      <c r="M20" s="860"/>
      <c r="N20" s="860"/>
      <c r="O20" s="860"/>
      <c r="P20" s="860"/>
      <c r="Q20" s="860"/>
      <c r="R20" s="928">
        <f>MIN(L20,R19)</f>
        <v>0</v>
      </c>
      <c r="S20" s="929"/>
      <c r="T20" s="929"/>
      <c r="U20" s="929"/>
      <c r="V20" s="930"/>
      <c r="W20" s="6"/>
      <c r="X20" s="376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7"/>
      <c r="AM20" s="347"/>
      <c r="AN20" s="347"/>
      <c r="AO20" s="779">
        <f>'2.กรอกข้อมูลที่นี่'!Z30*30000</f>
        <v>0</v>
      </c>
      <c r="AP20" s="780"/>
      <c r="AQ20" s="780"/>
      <c r="AR20" s="780"/>
      <c r="AS20" s="780"/>
      <c r="AT20" s="781"/>
      <c r="AU20" s="51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759">
        <f>MIN(EC20,250000)</f>
        <v>0</v>
      </c>
      <c r="DX20" s="758"/>
      <c r="DY20" s="758"/>
      <c r="DZ20" s="102"/>
      <c r="EA20" s="102"/>
      <c r="EB20" s="137"/>
      <c r="EC20" s="759">
        <f>MAX(DW16,0)</f>
        <v>0</v>
      </c>
      <c r="ED20" s="759"/>
      <c r="EE20" s="759"/>
      <c r="EF20" s="759"/>
      <c r="EG20" s="759"/>
      <c r="EH20" s="759"/>
      <c r="EI20" s="138"/>
      <c r="EJ20" s="138"/>
      <c r="EK20" s="138"/>
      <c r="EL20" s="138"/>
    </row>
    <row r="21" spans="1:142" ht="17.25" customHeight="1">
      <c r="A21" s="49"/>
      <c r="B21" s="427">
        <v>9</v>
      </c>
      <c r="C21" s="416" t="s">
        <v>46</v>
      </c>
      <c r="D21" s="417"/>
      <c r="E21" s="417"/>
      <c r="F21" s="417"/>
      <c r="G21" s="417"/>
      <c r="H21" s="417"/>
      <c r="I21" s="417"/>
      <c r="J21" s="417"/>
      <c r="K21" s="417"/>
      <c r="L21" s="859">
        <f>R21*10/100</f>
        <v>20000</v>
      </c>
      <c r="M21" s="859"/>
      <c r="N21" s="859"/>
      <c r="O21" s="859"/>
      <c r="P21" s="859"/>
      <c r="Q21" s="859"/>
      <c r="R21" s="883">
        <f>R18-R20</f>
        <v>200000</v>
      </c>
      <c r="S21" s="884"/>
      <c r="T21" s="884"/>
      <c r="U21" s="884"/>
      <c r="V21" s="885"/>
      <c r="W21" s="6"/>
      <c r="X21" s="376"/>
      <c r="Y21" s="348" t="s">
        <v>24</v>
      </c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782"/>
      <c r="AP21" s="783"/>
      <c r="AQ21" s="783"/>
      <c r="AR21" s="783"/>
      <c r="AS21" s="783"/>
      <c r="AT21" s="784"/>
      <c r="AU21" s="51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37"/>
      <c r="DX21" s="138"/>
      <c r="DY21" s="138"/>
      <c r="DZ21" s="102"/>
      <c r="EA21" s="138"/>
      <c r="EB21" s="138"/>
      <c r="EC21" s="759">
        <f>MIN(DW16,250000)</f>
        <v>-300000</v>
      </c>
      <c r="ED21" s="759"/>
      <c r="EE21" s="759"/>
      <c r="EF21" s="759"/>
      <c r="EG21" s="759"/>
      <c r="EH21" s="759"/>
      <c r="EI21" s="138"/>
      <c r="EJ21" s="138"/>
      <c r="EK21" s="138"/>
      <c r="EL21" s="138"/>
    </row>
    <row r="22" spans="1:142" ht="17.25" customHeight="1">
      <c r="A22" s="49"/>
      <c r="B22" s="420">
        <v>10</v>
      </c>
      <c r="C22" s="407" t="s">
        <v>47</v>
      </c>
      <c r="D22" s="395"/>
      <c r="E22" s="395"/>
      <c r="F22" s="395"/>
      <c r="G22" s="395"/>
      <c r="H22" s="395"/>
      <c r="I22" s="395"/>
      <c r="J22" s="395"/>
      <c r="K22" s="395"/>
      <c r="L22" s="940">
        <f>'2.กรอกข้อมูลที่นี่'!T74</f>
        <v>0</v>
      </c>
      <c r="M22" s="940"/>
      <c r="N22" s="940"/>
      <c r="O22" s="940"/>
      <c r="P22" s="940"/>
      <c r="Q22" s="940"/>
      <c r="R22" s="867">
        <f>MIN(L21,L22)</f>
        <v>0</v>
      </c>
      <c r="S22" s="778"/>
      <c r="T22" s="778"/>
      <c r="U22" s="778"/>
      <c r="V22" s="868"/>
      <c r="W22" s="6"/>
      <c r="X22" s="376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7"/>
      <c r="AM22" s="347"/>
      <c r="AN22" s="347"/>
      <c r="AO22" s="779">
        <f>'2.กรอกข้อมูลที่นี่'!Z32*30000</f>
        <v>0</v>
      </c>
      <c r="AP22" s="780"/>
      <c r="AQ22" s="780"/>
      <c r="AR22" s="780"/>
      <c r="AS22" s="780"/>
      <c r="AT22" s="781"/>
      <c r="AU22" s="51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757">
        <f>R23-750000</f>
        <v>-550000</v>
      </c>
      <c r="DX22" s="757"/>
      <c r="DY22" s="757"/>
      <c r="DZ22" s="140"/>
      <c r="EA22" s="141"/>
      <c r="EB22" s="760" t="s">
        <v>219</v>
      </c>
      <c r="EC22" s="760"/>
      <c r="ED22" s="760"/>
      <c r="EE22" s="760"/>
      <c r="EF22" s="760"/>
      <c r="EG22" s="760"/>
      <c r="EH22" s="760"/>
      <c r="EI22" s="760"/>
      <c r="EJ22" s="760"/>
      <c r="EK22" s="760"/>
      <c r="EL22" s="760"/>
    </row>
    <row r="23" spans="1:142" ht="17.25" customHeight="1">
      <c r="A23" s="49"/>
      <c r="B23" s="428">
        <v>11</v>
      </c>
      <c r="C23" s="409" t="s">
        <v>48</v>
      </c>
      <c r="D23" s="341"/>
      <c r="E23" s="341"/>
      <c r="F23" s="341"/>
      <c r="G23" s="767">
        <v>0</v>
      </c>
      <c r="H23" s="767"/>
      <c r="I23" s="767"/>
      <c r="J23" s="767"/>
      <c r="K23" s="941">
        <f>R21-R22</f>
        <v>200000</v>
      </c>
      <c r="L23" s="941"/>
      <c r="M23" s="941"/>
      <c r="N23" s="941"/>
      <c r="O23" s="941"/>
      <c r="P23" s="410"/>
      <c r="Q23" s="341"/>
      <c r="R23" s="934">
        <f>MAX(G23,K23)</f>
        <v>200000</v>
      </c>
      <c r="S23" s="935"/>
      <c r="T23" s="935"/>
      <c r="U23" s="935"/>
      <c r="V23" s="936"/>
      <c r="W23" s="6"/>
      <c r="X23" s="377"/>
      <c r="Y23" s="378" t="s">
        <v>25</v>
      </c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879"/>
      <c r="AP23" s="880"/>
      <c r="AQ23" s="880"/>
      <c r="AR23" s="880"/>
      <c r="AS23" s="880"/>
      <c r="AT23" s="881"/>
      <c r="AU23" s="51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757">
        <v>750000</v>
      </c>
      <c r="DX23" s="760"/>
      <c r="DY23" s="760"/>
      <c r="DZ23" s="140"/>
      <c r="EA23" s="140"/>
      <c r="EB23" s="139">
        <f>DW25*20/100</f>
        <v>0</v>
      </c>
      <c r="EC23" s="764">
        <f>DW26*20/100</f>
        <v>0</v>
      </c>
      <c r="ED23" s="765"/>
      <c r="EE23" s="765"/>
      <c r="EF23" s="141"/>
      <c r="EG23" s="140"/>
      <c r="EH23" s="757" t="s">
        <v>181</v>
      </c>
      <c r="EI23" s="757"/>
      <c r="EJ23" s="757"/>
      <c r="EK23" s="757"/>
      <c r="EL23" s="757"/>
    </row>
    <row r="24" spans="1:142" ht="17.25" customHeight="1">
      <c r="A24" s="49"/>
      <c r="B24" s="424">
        <v>12</v>
      </c>
      <c r="C24" s="404" t="s">
        <v>6</v>
      </c>
      <c r="D24" s="404"/>
      <c r="E24" s="404"/>
      <c r="F24" s="404"/>
      <c r="G24" s="404"/>
      <c r="H24" s="404"/>
      <c r="I24" s="404"/>
      <c r="J24" s="404"/>
      <c r="K24" s="768"/>
      <c r="L24" s="768"/>
      <c r="M24" s="768"/>
      <c r="N24" s="768"/>
      <c r="O24" s="768"/>
      <c r="P24" s="408"/>
      <c r="Q24" s="404"/>
      <c r="R24" s="769">
        <f>EH29</f>
        <v>10000</v>
      </c>
      <c r="S24" s="768"/>
      <c r="T24" s="768"/>
      <c r="U24" s="768"/>
      <c r="V24" s="770"/>
      <c r="W24" s="6"/>
      <c r="X24" s="17">
        <v>5</v>
      </c>
      <c r="Y24" s="17" t="s">
        <v>26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22"/>
      <c r="AO24" s="876">
        <f>'2.กรอกข้อมูลที่นี่'!Z34*60000</f>
        <v>0</v>
      </c>
      <c r="AP24" s="877"/>
      <c r="AQ24" s="877"/>
      <c r="AR24" s="877"/>
      <c r="AS24" s="877"/>
      <c r="AT24" s="878"/>
      <c r="AU24" s="51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757">
        <v>250000</v>
      </c>
      <c r="DX24" s="760"/>
      <c r="DY24" s="760"/>
      <c r="DZ24" s="140"/>
      <c r="EA24" s="140"/>
      <c r="EB24" s="757" t="s">
        <v>218</v>
      </c>
      <c r="EC24" s="757"/>
      <c r="ED24" s="757"/>
      <c r="EE24" s="757"/>
      <c r="EF24" s="757"/>
      <c r="EG24" s="140"/>
      <c r="EH24" s="757">
        <f>EC23+EB18+EB12+EA8</f>
        <v>10000</v>
      </c>
      <c r="EI24" s="757"/>
      <c r="EJ24" s="757"/>
      <c r="EK24" s="757"/>
      <c r="EL24" s="757"/>
    </row>
    <row r="25" spans="1:142" ht="17.25" customHeight="1">
      <c r="A25" s="49"/>
      <c r="B25" s="429">
        <v>13</v>
      </c>
      <c r="C25" s="411" t="s">
        <v>49</v>
      </c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854"/>
      <c r="S25" s="855"/>
      <c r="T25" s="855"/>
      <c r="U25" s="855"/>
      <c r="V25" s="856"/>
      <c r="W25" s="6"/>
      <c r="X25" s="17"/>
      <c r="Y25" s="17" t="s">
        <v>27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22"/>
      <c r="AO25" s="876"/>
      <c r="AP25" s="877"/>
      <c r="AQ25" s="877"/>
      <c r="AR25" s="877"/>
      <c r="AS25" s="877"/>
      <c r="AT25" s="878"/>
      <c r="AU25" s="51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757">
        <v>0</v>
      </c>
      <c r="DX25" s="760"/>
      <c r="DY25" s="760"/>
      <c r="DZ25" s="140"/>
      <c r="EA25" s="140"/>
      <c r="EB25" s="139"/>
      <c r="EC25" s="757">
        <f>MAX(DW22,0)</f>
        <v>0</v>
      </c>
      <c r="ED25" s="757"/>
      <c r="EE25" s="757"/>
      <c r="EF25" s="757"/>
      <c r="EG25" s="757"/>
      <c r="EH25" s="757"/>
      <c r="EI25" s="141"/>
      <c r="EJ25" s="141"/>
      <c r="EK25" s="141"/>
      <c r="EL25" s="141"/>
    </row>
    <row r="26" spans="1:142" ht="17.25" customHeight="1">
      <c r="A26" s="49"/>
      <c r="B26" s="430"/>
      <c r="C26" s="413" t="s">
        <v>7</v>
      </c>
      <c r="D26" s="414"/>
      <c r="E26" s="414"/>
      <c r="F26" s="414"/>
      <c r="G26" s="414"/>
      <c r="H26" s="414"/>
      <c r="I26" s="414"/>
      <c r="J26" s="414"/>
      <c r="K26" s="771"/>
      <c r="L26" s="771"/>
      <c r="M26" s="771"/>
      <c r="N26" s="771"/>
      <c r="O26" s="771"/>
      <c r="P26" s="415"/>
      <c r="Q26" s="414"/>
      <c r="R26" s="857"/>
      <c r="S26" s="771"/>
      <c r="T26" s="771"/>
      <c r="U26" s="771"/>
      <c r="V26" s="858"/>
      <c r="W26" s="6"/>
      <c r="X26" s="380">
        <v>6</v>
      </c>
      <c r="Y26" s="381" t="s">
        <v>28</v>
      </c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  <c r="AM26" s="382"/>
      <c r="AN26" s="382"/>
      <c r="AO26" s="383"/>
      <c r="AP26" s="384"/>
      <c r="AQ26" s="384"/>
      <c r="AR26" s="384"/>
      <c r="AS26" s="384"/>
      <c r="AT26" s="385"/>
      <c r="AU26" s="53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534">
        <f>'2.กรอกข้อมูลที่นี่'!Z38</f>
        <v>0</v>
      </c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757">
        <f>MIN(EC25,250000)</f>
        <v>0</v>
      </c>
      <c r="DX26" s="760"/>
      <c r="DY26" s="760"/>
      <c r="DZ26" s="142"/>
      <c r="EA26" s="142"/>
      <c r="EB26" s="142"/>
      <c r="EC26" s="757">
        <f>MIN(DW22,250000)</f>
        <v>-550000</v>
      </c>
      <c r="ED26" s="757"/>
      <c r="EE26" s="757"/>
      <c r="EF26" s="757"/>
      <c r="EG26" s="757"/>
      <c r="EH26" s="757"/>
      <c r="EI26" s="142"/>
      <c r="EJ26" s="142"/>
      <c r="EK26" s="142"/>
      <c r="EL26" s="142"/>
    </row>
    <row r="27" spans="1:142" ht="17.25" customHeight="1">
      <c r="A27" s="49"/>
      <c r="B27" s="432">
        <v>14</v>
      </c>
      <c r="C27" s="392" t="s">
        <v>50</v>
      </c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905">
        <f>R24-R25</f>
        <v>10000</v>
      </c>
      <c r="S27" s="906"/>
      <c r="T27" s="906"/>
      <c r="U27" s="906"/>
      <c r="V27" s="907"/>
      <c r="W27" s="6"/>
      <c r="X27" s="386"/>
      <c r="Y27" s="186" t="s">
        <v>22</v>
      </c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350"/>
      <c r="AP27" s="351"/>
      <c r="AQ27" s="351"/>
      <c r="AR27" s="351"/>
      <c r="AS27" s="351"/>
      <c r="AT27" s="352"/>
      <c r="AU27" s="53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534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756">
        <f>R23-1000000</f>
        <v>-800000</v>
      </c>
      <c r="DX27" s="756"/>
      <c r="DY27" s="756"/>
      <c r="DZ27" s="144"/>
      <c r="EA27" s="145"/>
      <c r="EB27" s="761" t="s">
        <v>222</v>
      </c>
      <c r="EC27" s="761"/>
      <c r="ED27" s="761"/>
      <c r="EE27" s="761"/>
      <c r="EF27" s="761"/>
      <c r="EG27" s="761"/>
      <c r="EH27" s="761"/>
      <c r="EI27" s="761"/>
      <c r="EJ27" s="761"/>
      <c r="EK27" s="761"/>
      <c r="EL27" s="761"/>
    </row>
    <row r="28" spans="1:142" ht="17.25" customHeight="1">
      <c r="A28" s="49"/>
      <c r="B28" s="422">
        <v>15</v>
      </c>
      <c r="C28" s="431" t="s">
        <v>182</v>
      </c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902">
        <f>R27/12</f>
        <v>833.3333333333334</v>
      </c>
      <c r="S28" s="903"/>
      <c r="T28" s="903"/>
      <c r="U28" s="903"/>
      <c r="V28" s="904"/>
      <c r="W28" s="6"/>
      <c r="X28" s="386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7"/>
      <c r="AM28" s="187"/>
      <c r="AN28" s="187"/>
      <c r="AO28" s="772">
        <f>MIN(CZ26,CZ28)</f>
        <v>0</v>
      </c>
      <c r="AP28" s="773"/>
      <c r="AQ28" s="773"/>
      <c r="AR28" s="773"/>
      <c r="AS28" s="773"/>
      <c r="AT28" s="774"/>
      <c r="AU28" s="51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534">
        <v>15000</v>
      </c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756">
        <v>1000000</v>
      </c>
      <c r="DX28" s="761"/>
      <c r="DY28" s="761"/>
      <c r="DZ28" s="144"/>
      <c r="EA28" s="144"/>
      <c r="EB28" s="143">
        <f>DW30*20/100</f>
        <v>0</v>
      </c>
      <c r="EC28" s="762">
        <f>DW31*25/100</f>
        <v>0</v>
      </c>
      <c r="ED28" s="763"/>
      <c r="EE28" s="763"/>
      <c r="EF28" s="145"/>
      <c r="EG28" s="144"/>
      <c r="EH28" s="756" t="s">
        <v>181</v>
      </c>
      <c r="EI28" s="756"/>
      <c r="EJ28" s="756"/>
      <c r="EK28" s="756"/>
      <c r="EL28" s="756"/>
    </row>
    <row r="29" spans="1:142" ht="17.25" customHeight="1">
      <c r="A29" s="49"/>
      <c r="B29" s="433"/>
      <c r="C29" s="434"/>
      <c r="D29" s="434"/>
      <c r="E29" s="434"/>
      <c r="F29" s="434"/>
      <c r="G29" s="434"/>
      <c r="H29" s="434"/>
      <c r="I29" s="434"/>
      <c r="J29" s="434"/>
      <c r="K29" s="435"/>
      <c r="L29" s="434"/>
      <c r="M29" s="434"/>
      <c r="N29" s="434"/>
      <c r="O29" s="434"/>
      <c r="P29" s="434"/>
      <c r="Q29" s="434"/>
      <c r="R29" s="1051"/>
      <c r="S29" s="1052"/>
      <c r="T29" s="1052"/>
      <c r="U29" s="1052"/>
      <c r="V29" s="1053"/>
      <c r="W29" s="6"/>
      <c r="X29" s="386"/>
      <c r="Y29" s="186" t="s">
        <v>21</v>
      </c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775"/>
      <c r="AP29" s="776"/>
      <c r="AQ29" s="776"/>
      <c r="AR29" s="776"/>
      <c r="AS29" s="776"/>
      <c r="AT29" s="777"/>
      <c r="AU29" s="51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534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756">
        <v>1000000</v>
      </c>
      <c r="DX29" s="761"/>
      <c r="DY29" s="761"/>
      <c r="DZ29" s="144"/>
      <c r="EA29" s="144"/>
      <c r="EB29" s="756" t="s">
        <v>223</v>
      </c>
      <c r="EC29" s="756"/>
      <c r="ED29" s="756"/>
      <c r="EE29" s="756"/>
      <c r="EF29" s="756"/>
      <c r="EG29" s="144"/>
      <c r="EH29" s="766">
        <f>EA8+EB12+EB18+EC23+EC28</f>
        <v>10000</v>
      </c>
      <c r="EI29" s="766"/>
      <c r="EJ29" s="766"/>
      <c r="EK29" s="766"/>
      <c r="EL29" s="766"/>
    </row>
    <row r="30" spans="1:142" ht="17.25" customHeight="1">
      <c r="A30" s="49"/>
      <c r="B30" s="433"/>
      <c r="C30" s="434"/>
      <c r="D30" s="434"/>
      <c r="E30" s="434"/>
      <c r="F30" s="436"/>
      <c r="G30" s="434"/>
      <c r="H30" s="434"/>
      <c r="I30" s="434"/>
      <c r="J30" s="434"/>
      <c r="K30" s="853"/>
      <c r="L30" s="853"/>
      <c r="M30" s="853"/>
      <c r="N30" s="853"/>
      <c r="O30" s="434"/>
      <c r="P30" s="434"/>
      <c r="Q30" s="434"/>
      <c r="R30" s="1054"/>
      <c r="S30" s="853"/>
      <c r="T30" s="853"/>
      <c r="U30" s="853"/>
      <c r="V30" s="1055"/>
      <c r="W30" s="6"/>
      <c r="X30" s="386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7"/>
      <c r="AM30" s="187"/>
      <c r="AN30" s="187"/>
      <c r="AO30" s="772">
        <f>MIN(CZ28,CZ30)</f>
        <v>0</v>
      </c>
      <c r="AP30" s="773"/>
      <c r="AQ30" s="773"/>
      <c r="AR30" s="773"/>
      <c r="AS30" s="773"/>
      <c r="AT30" s="774"/>
      <c r="AU30" s="51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534">
        <f>'2.กรอกข้อมูลที่นี่'!Z40</f>
        <v>0</v>
      </c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756">
        <v>0</v>
      </c>
      <c r="DX30" s="761"/>
      <c r="DY30" s="761"/>
      <c r="DZ30" s="144"/>
      <c r="EA30" s="144"/>
      <c r="EB30" s="143"/>
      <c r="EC30" s="756">
        <f>MAX(DW27,0)</f>
        <v>0</v>
      </c>
      <c r="ED30" s="756"/>
      <c r="EE30" s="756"/>
      <c r="EF30" s="756"/>
      <c r="EG30" s="756"/>
      <c r="EH30" s="756"/>
      <c r="EI30" s="145"/>
      <c r="EJ30" s="145"/>
      <c r="EK30" s="145"/>
      <c r="EL30" s="145"/>
    </row>
    <row r="31" spans="1:142" ht="17.25" customHeight="1">
      <c r="A31" s="49"/>
      <c r="B31" s="433"/>
      <c r="C31" s="434"/>
      <c r="D31" s="434"/>
      <c r="E31" s="434"/>
      <c r="F31" s="436"/>
      <c r="G31" s="434"/>
      <c r="H31" s="434"/>
      <c r="I31" s="434"/>
      <c r="J31" s="434"/>
      <c r="K31" s="853"/>
      <c r="L31" s="853"/>
      <c r="M31" s="853"/>
      <c r="N31" s="853"/>
      <c r="O31" s="434"/>
      <c r="P31" s="434"/>
      <c r="Q31" s="434"/>
      <c r="R31" s="1054"/>
      <c r="S31" s="853"/>
      <c r="T31" s="853"/>
      <c r="U31" s="853"/>
      <c r="V31" s="1055"/>
      <c r="W31" s="6"/>
      <c r="X31" s="386"/>
      <c r="Y31" s="186" t="s">
        <v>23</v>
      </c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775"/>
      <c r="AP31" s="776"/>
      <c r="AQ31" s="776"/>
      <c r="AR31" s="776"/>
      <c r="AS31" s="776"/>
      <c r="AT31" s="777"/>
      <c r="AU31" s="51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534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756">
        <f>MIN(EC30,1000000)</f>
        <v>0</v>
      </c>
      <c r="DX31" s="761"/>
      <c r="DY31" s="761"/>
      <c r="DZ31" s="146"/>
      <c r="EA31" s="146"/>
      <c r="EB31" s="146"/>
      <c r="EC31" s="756">
        <f>MIN(DW27,1000000)</f>
        <v>-800000</v>
      </c>
      <c r="ED31" s="756"/>
      <c r="EE31" s="756"/>
      <c r="EF31" s="756"/>
      <c r="EG31" s="756"/>
      <c r="EH31" s="756"/>
      <c r="EI31" s="146"/>
      <c r="EJ31" s="146"/>
      <c r="EK31" s="146"/>
      <c r="EL31" s="146"/>
    </row>
    <row r="32" spans="1:126" ht="17.25" customHeight="1">
      <c r="A32" s="49"/>
      <c r="B32" s="433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1054"/>
      <c r="S32" s="853"/>
      <c r="T32" s="853"/>
      <c r="U32" s="853"/>
      <c r="V32" s="1055"/>
      <c r="W32" s="6"/>
      <c r="X32" s="386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7"/>
      <c r="AM32" s="187"/>
      <c r="AN32" s="187"/>
      <c r="AO32" s="772">
        <f>MIN(CZ28,CZ32)</f>
        <v>0</v>
      </c>
      <c r="AP32" s="773"/>
      <c r="AQ32" s="773"/>
      <c r="AR32" s="773"/>
      <c r="AS32" s="773"/>
      <c r="AT32" s="774"/>
      <c r="AU32" s="51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534">
        <f>'2.กรอกข้อมูลที่นี่'!Z42</f>
        <v>0</v>
      </c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</row>
    <row r="33" spans="1:126" ht="17.25" customHeight="1">
      <c r="A33" s="49"/>
      <c r="B33" s="433"/>
      <c r="C33" s="434" t="s">
        <v>35</v>
      </c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1054"/>
      <c r="S33" s="853"/>
      <c r="T33" s="853"/>
      <c r="U33" s="853"/>
      <c r="V33" s="1055"/>
      <c r="W33" s="6"/>
      <c r="X33" s="386"/>
      <c r="Y33" s="186" t="s">
        <v>29</v>
      </c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775"/>
      <c r="AP33" s="776"/>
      <c r="AQ33" s="776"/>
      <c r="AR33" s="776"/>
      <c r="AS33" s="776"/>
      <c r="AT33" s="777"/>
      <c r="AU33" s="51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534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</row>
    <row r="34" spans="1:126" ht="17.25" customHeight="1">
      <c r="A34" s="49"/>
      <c r="B34" s="433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1054"/>
      <c r="S34" s="853"/>
      <c r="T34" s="853"/>
      <c r="U34" s="853"/>
      <c r="V34" s="1055"/>
      <c r="W34" s="6"/>
      <c r="X34" s="386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7"/>
      <c r="AM34" s="187"/>
      <c r="AN34" s="187"/>
      <c r="AO34" s="772">
        <f>MIN(CZ28,CZ34)</f>
        <v>0</v>
      </c>
      <c r="AP34" s="773"/>
      <c r="AQ34" s="773"/>
      <c r="AR34" s="773"/>
      <c r="AS34" s="773"/>
      <c r="AT34" s="774"/>
      <c r="AU34" s="51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534">
        <f>'2.กรอกข้อมูลที่นี่'!Z44</f>
        <v>0</v>
      </c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</row>
    <row r="35" spans="1:126" ht="17.25" customHeight="1">
      <c r="A35" s="49"/>
      <c r="B35" s="433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1054"/>
      <c r="S35" s="853"/>
      <c r="T35" s="853"/>
      <c r="U35" s="853"/>
      <c r="V35" s="1055"/>
      <c r="W35" s="6"/>
      <c r="X35" s="387"/>
      <c r="Y35" s="388" t="s">
        <v>30</v>
      </c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870"/>
      <c r="AP35" s="871"/>
      <c r="AQ35" s="871"/>
      <c r="AR35" s="871"/>
      <c r="AS35" s="871"/>
      <c r="AT35" s="872"/>
      <c r="AU35" s="51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534"/>
      <c r="DA35" s="15">
        <v>100000</v>
      </c>
      <c r="DB35" s="15" t="s">
        <v>356</v>
      </c>
      <c r="DC35" s="15"/>
      <c r="DD35" s="15"/>
      <c r="DE35" s="15"/>
      <c r="DF35" s="15"/>
      <c r="DG35" s="15"/>
      <c r="DH35" s="15" t="s">
        <v>355</v>
      </c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</row>
    <row r="36" spans="1:129" ht="17.25" customHeight="1">
      <c r="A36" s="49"/>
      <c r="B36" s="433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1054"/>
      <c r="S36" s="853"/>
      <c r="T36" s="853"/>
      <c r="U36" s="853"/>
      <c r="V36" s="1055"/>
      <c r="W36" s="6"/>
      <c r="X36" s="353">
        <v>7</v>
      </c>
      <c r="Y36" s="354" t="s">
        <v>31</v>
      </c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5"/>
      <c r="AO36" s="812">
        <f>MIN(CZ36,DA35)</f>
        <v>0</v>
      </c>
      <c r="AP36" s="813"/>
      <c r="AQ36" s="813"/>
      <c r="AR36" s="813"/>
      <c r="AS36" s="813"/>
      <c r="AT36" s="814"/>
      <c r="AU36" s="51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>
        <f>'2.กรอกข้อมูลที่นี่'!Z46</f>
        <v>0</v>
      </c>
      <c r="DA36" s="15">
        <f>'2.กรอกข้อมูลที่นี่'!Z47</f>
        <v>0</v>
      </c>
      <c r="DB36" s="534">
        <f>MIN(DA36,DA42)</f>
        <v>0</v>
      </c>
      <c r="DC36" s="534"/>
      <c r="DD36" s="534"/>
      <c r="DE36" s="534"/>
      <c r="DF36" s="534"/>
      <c r="DG36" s="534">
        <f>R8*15/100</f>
        <v>63000</v>
      </c>
      <c r="DH36" s="534"/>
      <c r="DI36" s="534"/>
      <c r="DJ36" s="534"/>
      <c r="DK36" s="534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X36" s="869"/>
      <c r="DY36" s="869"/>
    </row>
    <row r="37" spans="1:126" ht="17.25" customHeight="1">
      <c r="A37" s="49"/>
      <c r="B37" s="433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1054"/>
      <c r="S37" s="853"/>
      <c r="T37" s="853"/>
      <c r="U37" s="853"/>
      <c r="V37" s="1055"/>
      <c r="W37" s="6"/>
      <c r="X37" s="1063"/>
      <c r="Y37" s="1061" t="s">
        <v>32</v>
      </c>
      <c r="Z37" s="1061"/>
      <c r="AA37" s="1061"/>
      <c r="AB37" s="1061"/>
      <c r="AC37" s="1061"/>
      <c r="AD37" s="1061"/>
      <c r="AE37" s="1061"/>
      <c r="AF37" s="1061"/>
      <c r="AG37" s="1061"/>
      <c r="AH37" s="1061"/>
      <c r="AI37" s="1061"/>
      <c r="AJ37" s="1061"/>
      <c r="AK37" s="1061"/>
      <c r="AL37" s="1061"/>
      <c r="AM37" s="1061"/>
      <c r="AN37" s="1062"/>
      <c r="AO37" s="873">
        <f>MIN(DB36,DG36,DG39)</f>
        <v>0</v>
      </c>
      <c r="AP37" s="874"/>
      <c r="AQ37" s="874"/>
      <c r="AR37" s="874"/>
      <c r="AS37" s="874"/>
      <c r="AT37" s="875"/>
      <c r="AU37" s="51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>
        <f>'2.กรอกข้อมูลที่นี่'!Z48</f>
        <v>0</v>
      </c>
      <c r="DA37" s="15">
        <f>DA36+(R8*15/100)</f>
        <v>63000</v>
      </c>
      <c r="DB37" s="534"/>
      <c r="DC37" s="534"/>
      <c r="DD37" s="534"/>
      <c r="DE37" s="534"/>
      <c r="DF37" s="534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</row>
    <row r="38" spans="1:126" ht="17.25" customHeight="1">
      <c r="A38" s="49"/>
      <c r="B38" s="433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1056"/>
      <c r="S38" s="466"/>
      <c r="T38" s="466"/>
      <c r="U38" s="466"/>
      <c r="V38" s="1057"/>
      <c r="W38" s="6"/>
      <c r="X38" s="356"/>
      <c r="Y38" s="356" t="s">
        <v>310</v>
      </c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7"/>
      <c r="AO38" s="919">
        <f>MIN(CZ37,15000)</f>
        <v>0</v>
      </c>
      <c r="AP38" s="920"/>
      <c r="AQ38" s="920"/>
      <c r="AR38" s="920"/>
      <c r="AS38" s="920"/>
      <c r="AT38" s="921"/>
      <c r="AU38" s="51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>
        <f>'2.กรอกข้อมูลที่นี่'!Z49</f>
        <v>0</v>
      </c>
      <c r="DA38" s="464">
        <f>MIN(DA36,DA40)</f>
        <v>0</v>
      </c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</row>
    <row r="39" spans="1:126" ht="17.25" customHeight="1">
      <c r="A39" s="49"/>
      <c r="B39" s="433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1054"/>
      <c r="S39" s="853"/>
      <c r="T39" s="853"/>
      <c r="U39" s="853"/>
      <c r="V39" s="1055"/>
      <c r="W39" s="6"/>
      <c r="X39" s="183">
        <v>8</v>
      </c>
      <c r="Y39" s="183" t="s">
        <v>33</v>
      </c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4"/>
      <c r="AO39" s="809">
        <f>MIN(CZ38,10000)</f>
        <v>0</v>
      </c>
      <c r="AP39" s="810"/>
      <c r="AQ39" s="810"/>
      <c r="AR39" s="810"/>
      <c r="AS39" s="810"/>
      <c r="AT39" s="811"/>
      <c r="AU39" s="51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>
        <f>'2.กรอกข้อมูลที่นี่'!T65</f>
        <v>0</v>
      </c>
      <c r="DA39" s="15">
        <v>500000</v>
      </c>
      <c r="DB39" s="15"/>
      <c r="DC39" s="15"/>
      <c r="DD39" s="15"/>
      <c r="DE39" s="15"/>
      <c r="DF39" s="15"/>
      <c r="DG39" s="741">
        <f>DA41-DH41</f>
        <v>500000</v>
      </c>
      <c r="DH39" s="741"/>
      <c r="DI39" s="741"/>
      <c r="DJ39" s="741"/>
      <c r="DK39" s="741"/>
      <c r="DL39" s="741"/>
      <c r="DM39" s="468"/>
      <c r="DN39" s="468"/>
      <c r="DO39" s="15"/>
      <c r="DP39" s="15"/>
      <c r="DQ39" s="15"/>
      <c r="DR39" s="15"/>
      <c r="DS39" s="15"/>
      <c r="DT39" s="15"/>
      <c r="DU39" s="15"/>
      <c r="DV39" s="15"/>
    </row>
    <row r="40" spans="1:126" ht="17.25" customHeight="1">
      <c r="A40" s="49"/>
      <c r="B40" s="437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1058"/>
      <c r="S40" s="1059"/>
      <c r="T40" s="1059"/>
      <c r="U40" s="1059"/>
      <c r="V40" s="1060"/>
      <c r="W40" s="6"/>
      <c r="X40" s="183"/>
      <c r="Y40" s="183" t="s">
        <v>41</v>
      </c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4"/>
      <c r="AO40" s="809"/>
      <c r="AP40" s="810"/>
      <c r="AQ40" s="810"/>
      <c r="AR40" s="810"/>
      <c r="AS40" s="810"/>
      <c r="AT40" s="811"/>
      <c r="AU40" s="51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>
        <f>'2.กรอกข้อมูลที่นี่'!Z49</f>
        <v>0</v>
      </c>
      <c r="DA40" s="15">
        <f>MIN(DA39,(R8*15/100))</f>
        <v>63000</v>
      </c>
      <c r="DB40" s="534">
        <v>10000</v>
      </c>
      <c r="DC40" s="534"/>
      <c r="DD40" s="534"/>
      <c r="DE40" s="534"/>
      <c r="DF40" s="534"/>
      <c r="DG40" s="469" t="s">
        <v>359</v>
      </c>
      <c r="DH40" s="468"/>
      <c r="DI40" s="468"/>
      <c r="DJ40" s="468"/>
      <c r="DK40" s="468"/>
      <c r="DL40" s="468"/>
      <c r="DM40" s="468"/>
      <c r="DN40" s="15"/>
      <c r="DO40" s="15"/>
      <c r="DP40" s="15"/>
      <c r="DQ40" s="15"/>
      <c r="DR40" s="15"/>
      <c r="DS40" s="15"/>
      <c r="DT40" s="15"/>
      <c r="DU40" s="15"/>
      <c r="DV40" s="15"/>
    </row>
    <row r="41" spans="1:126" ht="17.25" customHeight="1">
      <c r="A41" s="49"/>
      <c r="B41" s="942" t="s">
        <v>8</v>
      </c>
      <c r="C41" s="943"/>
      <c r="D41" s="943"/>
      <c r="E41" s="943"/>
      <c r="F41" s="943"/>
      <c r="G41" s="943"/>
      <c r="H41" s="943"/>
      <c r="I41" s="943"/>
      <c r="J41" s="943"/>
      <c r="K41" s="943"/>
      <c r="L41" s="943"/>
      <c r="M41" s="943"/>
      <c r="N41" s="943"/>
      <c r="O41" s="943"/>
      <c r="P41" s="943"/>
      <c r="Q41" s="943"/>
      <c r="R41" s="943"/>
      <c r="S41" s="943"/>
      <c r="T41" s="943"/>
      <c r="U41" s="943"/>
      <c r="V41" s="944"/>
      <c r="W41" s="6"/>
      <c r="X41" s="358" t="s">
        <v>34</v>
      </c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60"/>
      <c r="AO41" s="812">
        <f>MIN(CZ43,DA43,DB43,DG43)</f>
        <v>0</v>
      </c>
      <c r="AP41" s="813"/>
      <c r="AQ41" s="813"/>
      <c r="AR41" s="813"/>
      <c r="AS41" s="813"/>
      <c r="AT41" s="814"/>
      <c r="AU41" s="51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>
        <f>MIN(CZ40,DA40)</f>
        <v>0</v>
      </c>
      <c r="DA41" s="465">
        <v>500000</v>
      </c>
      <c r="DB41" s="739" t="s">
        <v>357</v>
      </c>
      <c r="DC41" s="739"/>
      <c r="DD41" s="739"/>
      <c r="DE41" s="739"/>
      <c r="DF41" s="739"/>
      <c r="DG41" s="739"/>
      <c r="DH41" s="740">
        <f>R42+R45+AO39+AO41+R44</f>
        <v>0</v>
      </c>
      <c r="DI41" s="740"/>
      <c r="DJ41" s="740"/>
      <c r="DK41" s="740"/>
      <c r="DL41" s="740"/>
      <c r="DM41" s="740"/>
      <c r="DN41" s="740"/>
      <c r="DO41" s="15"/>
      <c r="DP41" s="15"/>
      <c r="DQ41" s="15"/>
      <c r="DR41" s="15"/>
      <c r="DS41" s="15"/>
      <c r="DT41" s="15"/>
      <c r="DU41" s="15"/>
      <c r="DV41" s="15"/>
    </row>
    <row r="42" spans="1:126" ht="17.25" customHeight="1">
      <c r="A42" s="49"/>
      <c r="B42" s="25">
        <v>1</v>
      </c>
      <c r="C42" s="26" t="s">
        <v>9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806">
        <f>MIN((CZ42-AO39),(DA42-AO39))</f>
        <v>0</v>
      </c>
      <c r="S42" s="807"/>
      <c r="T42" s="807"/>
      <c r="U42" s="807"/>
      <c r="V42" s="808"/>
      <c r="W42" s="6"/>
      <c r="X42" s="361"/>
      <c r="Y42" s="362" t="s">
        <v>36</v>
      </c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3"/>
      <c r="AO42" s="815"/>
      <c r="AP42" s="816"/>
      <c r="AQ42" s="816"/>
      <c r="AR42" s="816"/>
      <c r="AS42" s="816"/>
      <c r="AT42" s="817"/>
      <c r="AU42" s="51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>
        <f>'2.กรอกข้อมูลที่นี่'!Z49</f>
        <v>0</v>
      </c>
      <c r="DA42" s="15">
        <f>MIN(DA41,(R8*15/100))</f>
        <v>63000</v>
      </c>
      <c r="DB42" s="467" t="s">
        <v>358</v>
      </c>
      <c r="DC42" s="452"/>
      <c r="DD42" s="452"/>
      <c r="DE42" s="452"/>
      <c r="DF42" s="452"/>
      <c r="DG42" s="452"/>
      <c r="DH42" s="452"/>
      <c r="DI42" s="452"/>
      <c r="DJ42" s="452"/>
      <c r="DK42" s="452"/>
      <c r="DL42" s="452"/>
      <c r="DM42" s="452"/>
      <c r="DN42" s="452"/>
      <c r="DO42" s="452"/>
      <c r="DP42" s="15"/>
      <c r="DQ42" s="15"/>
      <c r="DR42" s="15"/>
      <c r="DS42" s="15"/>
      <c r="DT42" s="15"/>
      <c r="DU42" s="15"/>
      <c r="DV42" s="15"/>
    </row>
    <row r="43" spans="1:126" ht="17.25" customHeight="1">
      <c r="A43" s="49"/>
      <c r="B43" s="25"/>
      <c r="C43" s="26" t="s">
        <v>312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937"/>
      <c r="S43" s="938"/>
      <c r="T43" s="938"/>
      <c r="U43" s="938"/>
      <c r="V43" s="939"/>
      <c r="W43" s="6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2"/>
      <c r="AO43" s="451"/>
      <c r="AP43" s="452"/>
      <c r="AQ43" s="452"/>
      <c r="AR43" s="452"/>
      <c r="AS43" s="452"/>
      <c r="AT43" s="453"/>
      <c r="AU43" s="51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>
        <f>'2.กรอกข้อมูลที่นี่'!Z51</f>
        <v>0</v>
      </c>
      <c r="DA43" s="15">
        <f>MIN(CZ43,DA42)</f>
        <v>0</v>
      </c>
      <c r="DB43" s="534">
        <f>AO39+R42+CZ43</f>
        <v>0</v>
      </c>
      <c r="DC43" s="534"/>
      <c r="DD43" s="534"/>
      <c r="DE43" s="534"/>
      <c r="DF43" s="534"/>
      <c r="DG43" s="534">
        <v>500000</v>
      </c>
      <c r="DH43" s="534"/>
      <c r="DI43" s="534"/>
      <c r="DJ43" s="534"/>
      <c r="DK43" s="534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</row>
    <row r="44" spans="1:126" ht="17.25" customHeight="1">
      <c r="A44" s="49"/>
      <c r="B44" s="441">
        <v>2</v>
      </c>
      <c r="C44" s="442" t="s">
        <v>10</v>
      </c>
      <c r="D44" s="442"/>
      <c r="E44" s="788">
        <v>500000</v>
      </c>
      <c r="F44" s="788"/>
      <c r="G44" s="788"/>
      <c r="H44" s="788"/>
      <c r="I44" s="788"/>
      <c r="J44" s="788"/>
      <c r="K44" s="788">
        <f>'2.กรอกข้อมูลที่นี่'!T65</f>
        <v>0</v>
      </c>
      <c r="L44" s="788"/>
      <c r="M44" s="788"/>
      <c r="N44" s="788"/>
      <c r="O44" s="788"/>
      <c r="P44" s="440"/>
      <c r="Q44" s="442"/>
      <c r="R44" s="802">
        <f>MIN(CZ39,DA39)</f>
        <v>0</v>
      </c>
      <c r="S44" s="803"/>
      <c r="T44" s="803"/>
      <c r="U44" s="803"/>
      <c r="V44" s="804"/>
      <c r="W44" s="6"/>
      <c r="X44" s="797">
        <v>10</v>
      </c>
      <c r="Y44" s="797"/>
      <c r="Z44" s="368" t="s">
        <v>37</v>
      </c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9"/>
      <c r="AO44" s="873">
        <f>MIN(CZ44,DA44)</f>
        <v>0</v>
      </c>
      <c r="AP44" s="874"/>
      <c r="AQ44" s="874"/>
      <c r="AR44" s="874"/>
      <c r="AS44" s="874"/>
      <c r="AT44" s="875"/>
      <c r="AU44" s="51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>
        <f>'2.กรอกข้อมูลที่นี่'!Z50</f>
        <v>0</v>
      </c>
      <c r="DA44" s="15">
        <f>MIN(DA42,(R8*15/100))</f>
        <v>63000</v>
      </c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</row>
    <row r="45" spans="1:126" ht="17.25" customHeight="1">
      <c r="A45" s="49"/>
      <c r="B45" s="438">
        <v>3</v>
      </c>
      <c r="C45" s="439" t="s">
        <v>11</v>
      </c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705">
        <f>MIN(G46,L46)</f>
        <v>0</v>
      </c>
      <c r="S45" s="706"/>
      <c r="T45" s="706"/>
      <c r="U45" s="706"/>
      <c r="V45" s="793"/>
      <c r="W45" s="6"/>
      <c r="X45" s="791">
        <v>11</v>
      </c>
      <c r="Y45" s="792"/>
      <c r="Z45" s="364" t="s">
        <v>38</v>
      </c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180"/>
      <c r="AO45" s="837">
        <f>MIN(CZ45,DA45)</f>
        <v>0</v>
      </c>
      <c r="AP45" s="838"/>
      <c r="AQ45" s="838"/>
      <c r="AR45" s="838"/>
      <c r="AS45" s="838"/>
      <c r="AT45" s="839"/>
      <c r="AU45" s="36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>
        <f>'2.กรอกข้อมูลที่นี่'!Z54</f>
        <v>0</v>
      </c>
      <c r="DA45" s="15">
        <v>100000</v>
      </c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</row>
    <row r="46" spans="1:126" ht="17.25" customHeight="1">
      <c r="A46" s="49"/>
      <c r="B46" s="27">
        <v>4</v>
      </c>
      <c r="C46" s="28" t="s">
        <v>12</v>
      </c>
      <c r="D46" s="28"/>
      <c r="E46" s="28"/>
      <c r="F46" s="28"/>
      <c r="G46" s="789">
        <v>500000</v>
      </c>
      <c r="H46" s="789"/>
      <c r="I46" s="789"/>
      <c r="J46" s="789"/>
      <c r="K46" s="789"/>
      <c r="L46" s="789">
        <f>'2.กรอกข้อมูลที่นี่'!T66</f>
        <v>0</v>
      </c>
      <c r="M46" s="789"/>
      <c r="N46" s="789"/>
      <c r="O46" s="789"/>
      <c r="P46" s="789"/>
      <c r="Q46" s="790"/>
      <c r="R46" s="819"/>
      <c r="S46" s="820"/>
      <c r="T46" s="820"/>
      <c r="U46" s="820"/>
      <c r="V46" s="821"/>
      <c r="W46" s="6"/>
      <c r="X46" s="366"/>
      <c r="Y46" s="181"/>
      <c r="Z46" s="181" t="s">
        <v>39</v>
      </c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2"/>
      <c r="AO46" s="840"/>
      <c r="AP46" s="841"/>
      <c r="AQ46" s="841"/>
      <c r="AR46" s="841"/>
      <c r="AS46" s="841"/>
      <c r="AT46" s="842"/>
      <c r="AU46" s="367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</row>
    <row r="47" spans="1:126" ht="17.25" customHeight="1">
      <c r="A47" s="49"/>
      <c r="B47" s="27"/>
      <c r="C47" s="28" t="s">
        <v>13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794">
        <f>'2.กรอกข้อมูลที่นี่'!T68*190000</f>
        <v>0</v>
      </c>
      <c r="S47" s="795"/>
      <c r="T47" s="795"/>
      <c r="U47" s="795"/>
      <c r="V47" s="796"/>
      <c r="W47" s="6"/>
      <c r="X47" s="798" t="s">
        <v>240</v>
      </c>
      <c r="Y47" s="798"/>
      <c r="Z47" s="798"/>
      <c r="AA47" s="798"/>
      <c r="AB47" s="798"/>
      <c r="AC47" s="798"/>
      <c r="AD47" s="798"/>
      <c r="AE47" s="798"/>
      <c r="AF47" s="798"/>
      <c r="AG47" s="798"/>
      <c r="AH47" s="798"/>
      <c r="AI47" s="798"/>
      <c r="AJ47" s="798"/>
      <c r="AK47" s="798"/>
      <c r="AL47" s="798"/>
      <c r="AM47" s="798"/>
      <c r="AN47" s="799"/>
      <c r="AO47" s="825">
        <f>MIN(CZ48,DA48)</f>
        <v>0</v>
      </c>
      <c r="AP47" s="826"/>
      <c r="AQ47" s="826"/>
      <c r="AR47" s="826"/>
      <c r="AS47" s="826"/>
      <c r="AT47" s="827"/>
      <c r="AU47" s="51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</row>
    <row r="48" spans="1:126" ht="17.25" customHeight="1">
      <c r="A48" s="49"/>
      <c r="B48" s="27"/>
      <c r="C48" s="28" t="s">
        <v>215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794">
        <f>'2.กรอกข้อมูลที่นี่'!T69*190000</f>
        <v>0</v>
      </c>
      <c r="S48" s="795"/>
      <c r="T48" s="795"/>
      <c r="U48" s="795"/>
      <c r="V48" s="796"/>
      <c r="W48" s="6"/>
      <c r="X48" s="800"/>
      <c r="Y48" s="800"/>
      <c r="Z48" s="800"/>
      <c r="AA48" s="800"/>
      <c r="AB48" s="800"/>
      <c r="AC48" s="800"/>
      <c r="AD48" s="800"/>
      <c r="AE48" s="800"/>
      <c r="AF48" s="800"/>
      <c r="AG48" s="800"/>
      <c r="AH48" s="800"/>
      <c r="AI48" s="800"/>
      <c r="AJ48" s="800"/>
      <c r="AK48" s="800"/>
      <c r="AL48" s="800"/>
      <c r="AM48" s="800"/>
      <c r="AN48" s="801"/>
      <c r="AO48" s="828"/>
      <c r="AP48" s="829"/>
      <c r="AQ48" s="829"/>
      <c r="AR48" s="829"/>
      <c r="AS48" s="829"/>
      <c r="AT48" s="830"/>
      <c r="AU48" s="51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>
        <f>'2.กรอกข้อมูลที่นี่'!Z56</f>
        <v>0</v>
      </c>
      <c r="DA48" s="15">
        <v>9000</v>
      </c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</row>
    <row r="49" spans="1:126" ht="17.25" customHeight="1">
      <c r="A49" s="49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168"/>
      <c r="S49" s="169"/>
      <c r="T49" s="169"/>
      <c r="U49" s="169"/>
      <c r="V49" s="170"/>
      <c r="W49" s="6"/>
      <c r="X49" s="945" t="str">
        <f>'2.กรอกข้อมูลที่นี่'!A58</f>
        <v>13. ค่าเดินทางท่องเที่ยวในประเทศ (ไม่เกิน 15,000)</v>
      </c>
      <c r="Y49" s="945"/>
      <c r="Z49" s="945"/>
      <c r="AA49" s="945"/>
      <c r="AB49" s="945"/>
      <c r="AC49" s="945"/>
      <c r="AD49" s="945"/>
      <c r="AE49" s="945"/>
      <c r="AF49" s="945"/>
      <c r="AG49" s="945"/>
      <c r="AH49" s="945"/>
      <c r="AI49" s="945"/>
      <c r="AJ49" s="945"/>
      <c r="AK49" s="945"/>
      <c r="AL49" s="945"/>
      <c r="AM49" s="945"/>
      <c r="AN49" s="946"/>
      <c r="AO49" s="915">
        <f>MIN(('2.กรอกข้อมูลที่นี่'!Z58),BE49)</f>
        <v>0</v>
      </c>
      <c r="AP49" s="916"/>
      <c r="AQ49" s="916"/>
      <c r="AR49" s="916"/>
      <c r="AS49" s="916"/>
      <c r="AT49" s="917"/>
      <c r="AU49" s="51"/>
      <c r="AV49" s="15"/>
      <c r="AW49" s="15"/>
      <c r="AX49" s="15"/>
      <c r="AY49" s="15"/>
      <c r="AZ49" s="15"/>
      <c r="BA49" s="15"/>
      <c r="BB49" s="15"/>
      <c r="BC49" s="15"/>
      <c r="BD49" s="15"/>
      <c r="BE49" s="918">
        <v>15000</v>
      </c>
      <c r="BF49" s="918"/>
      <c r="BG49" s="918"/>
      <c r="BH49" s="918"/>
      <c r="BI49" s="918"/>
      <c r="BJ49" s="918"/>
      <c r="BK49" s="918"/>
      <c r="BL49" s="918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>
        <f>'2.กรอกข้อมูลที่นี่'!Z60</f>
        <v>0</v>
      </c>
      <c r="DA49" s="15">
        <v>15000</v>
      </c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</row>
    <row r="50" spans="1:126" ht="17.25" customHeight="1">
      <c r="A50" s="49"/>
      <c r="B50" s="29">
        <v>5</v>
      </c>
      <c r="C50" s="30" t="s">
        <v>14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834"/>
      <c r="S50" s="835"/>
      <c r="T50" s="835"/>
      <c r="U50" s="835"/>
      <c r="V50" s="836"/>
      <c r="W50" s="6"/>
      <c r="X50" s="947" t="str">
        <f>'2.กรอกข้อมูลที่นี่'!A60</f>
        <v>14. ค่าซื้อสินค้า/บริการภายในประเทศ (ไม่เกิน 15,000)</v>
      </c>
      <c r="Y50" s="947"/>
      <c r="Z50" s="947"/>
      <c r="AA50" s="947"/>
      <c r="AB50" s="947"/>
      <c r="AC50" s="947"/>
      <c r="AD50" s="947"/>
      <c r="AE50" s="947"/>
      <c r="AF50" s="947"/>
      <c r="AG50" s="947"/>
      <c r="AH50" s="947"/>
      <c r="AI50" s="947"/>
      <c r="AJ50" s="947"/>
      <c r="AK50" s="947"/>
      <c r="AL50" s="947"/>
      <c r="AM50" s="947"/>
      <c r="AN50" s="948"/>
      <c r="AO50" s="822">
        <f>MIN(CZ49,DA49)</f>
        <v>0</v>
      </c>
      <c r="AP50" s="823"/>
      <c r="AQ50" s="823"/>
      <c r="AR50" s="823"/>
      <c r="AS50" s="823"/>
      <c r="AT50" s="824"/>
      <c r="AU50" s="51"/>
      <c r="AV50" s="15"/>
      <c r="AW50" s="15"/>
      <c r="AX50" s="15"/>
      <c r="AY50" s="15"/>
      <c r="AZ50" s="15"/>
      <c r="BA50" s="15"/>
      <c r="BB50" s="15"/>
      <c r="BC50" s="15"/>
      <c r="BD50" s="15"/>
      <c r="BE50" s="918">
        <v>15000</v>
      </c>
      <c r="BF50" s="918"/>
      <c r="BG50" s="918"/>
      <c r="BH50" s="918"/>
      <c r="BI50" s="918"/>
      <c r="BJ50" s="918"/>
      <c r="BK50" s="918"/>
      <c r="BL50" s="918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</row>
    <row r="51" spans="1:103" ht="17.25" customHeight="1">
      <c r="A51" s="49"/>
      <c r="B51" s="443">
        <v>6</v>
      </c>
      <c r="C51" s="444" t="s">
        <v>15</v>
      </c>
      <c r="D51" s="444"/>
      <c r="E51" s="444"/>
      <c r="F51" s="444"/>
      <c r="G51" s="444"/>
      <c r="H51" s="444"/>
      <c r="I51" s="444"/>
      <c r="J51" s="444"/>
      <c r="K51" s="818">
        <v>2</v>
      </c>
      <c r="L51" s="818"/>
      <c r="M51" s="444"/>
      <c r="N51" s="444"/>
      <c r="O51" s="444"/>
      <c r="P51" s="444"/>
      <c r="Q51" s="445"/>
      <c r="R51" s="831">
        <f>SUM(R42:V50)</f>
        <v>0</v>
      </c>
      <c r="S51" s="832"/>
      <c r="T51" s="832"/>
      <c r="U51" s="832"/>
      <c r="V51" s="833"/>
      <c r="W51" s="6"/>
      <c r="X51" s="843">
        <v>15</v>
      </c>
      <c r="Y51" s="805"/>
      <c r="Z51" s="446" t="s">
        <v>175</v>
      </c>
      <c r="AA51" s="446"/>
      <c r="AB51" s="446"/>
      <c r="AC51" s="446"/>
      <c r="AD51" s="446"/>
      <c r="AE51" s="446"/>
      <c r="AF51" s="446"/>
      <c r="AG51" s="446"/>
      <c r="AH51" s="446"/>
      <c r="AI51" s="805" t="s">
        <v>239</v>
      </c>
      <c r="AJ51" s="805"/>
      <c r="AK51" s="446"/>
      <c r="AL51" s="446"/>
      <c r="AM51" s="446"/>
      <c r="AN51" s="447"/>
      <c r="AO51" s="844">
        <f>SUM(AO8:AT50)</f>
        <v>120000</v>
      </c>
      <c r="AP51" s="845"/>
      <c r="AQ51" s="845"/>
      <c r="AR51" s="845"/>
      <c r="AS51" s="845"/>
      <c r="AT51" s="846"/>
      <c r="AU51" s="19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</row>
    <row r="52" spans="1:47" ht="9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</row>
  </sheetData>
  <sheetProtection password="CCCF" sheet="1"/>
  <mergeCells count="179">
    <mergeCell ref="R43:V43"/>
    <mergeCell ref="DB43:DF43"/>
    <mergeCell ref="DG43:DK43"/>
    <mergeCell ref="BE50:BL50"/>
    <mergeCell ref="AO44:AT44"/>
    <mergeCell ref="L22:Q22"/>
    <mergeCell ref="K23:O23"/>
    <mergeCell ref="B41:V41"/>
    <mergeCell ref="X49:AN49"/>
    <mergeCell ref="X50:AN50"/>
    <mergeCell ref="K16:L16"/>
    <mergeCell ref="R18:V18"/>
    <mergeCell ref="R16:V17"/>
    <mergeCell ref="R20:V20"/>
    <mergeCell ref="R19:V19"/>
    <mergeCell ref="R31:V31"/>
    <mergeCell ref="R23:V23"/>
    <mergeCell ref="EH14:EL14"/>
    <mergeCell ref="EB18:EF18"/>
    <mergeCell ref="EB15:EG15"/>
    <mergeCell ref="EA16:EL16"/>
    <mergeCell ref="DW17:DY17"/>
    <mergeCell ref="AO49:AT49"/>
    <mergeCell ref="BE49:BL49"/>
    <mergeCell ref="AO38:AT38"/>
    <mergeCell ref="EB14:EG14"/>
    <mergeCell ref="DW14:DY14"/>
    <mergeCell ref="DW6:EL6"/>
    <mergeCell ref="EB12:EF12"/>
    <mergeCell ref="DW13:DY13"/>
    <mergeCell ref="EB13:EF13"/>
    <mergeCell ref="EG7:EL7"/>
    <mergeCell ref="EG8:EL8"/>
    <mergeCell ref="EH12:EL12"/>
    <mergeCell ref="DW9:DY9"/>
    <mergeCell ref="EH13:EL13"/>
    <mergeCell ref="DW7:DY7"/>
    <mergeCell ref="R12:V12"/>
    <mergeCell ref="EA8:EF8"/>
    <mergeCell ref="DZ7:EF7"/>
    <mergeCell ref="EA9:EF9"/>
    <mergeCell ref="EA11:EL11"/>
    <mergeCell ref="DW10:DY10"/>
    <mergeCell ref="EH10:EL10"/>
    <mergeCell ref="EB10:EG10"/>
    <mergeCell ref="Z7:AT7"/>
    <mergeCell ref="AO8:AT8"/>
    <mergeCell ref="R15:V15"/>
    <mergeCell ref="AO16:AT17"/>
    <mergeCell ref="R28:V28"/>
    <mergeCell ref="R27:V27"/>
    <mergeCell ref="DW15:DY15"/>
    <mergeCell ref="AO15:AT15"/>
    <mergeCell ref="AO9:AT9"/>
    <mergeCell ref="DW8:DY8"/>
    <mergeCell ref="AO13:AT13"/>
    <mergeCell ref="DW11:DY11"/>
    <mergeCell ref="AO10:AT10"/>
    <mergeCell ref="AO11:AT12"/>
    <mergeCell ref="EC30:EH30"/>
    <mergeCell ref="CZ30:CZ31"/>
    <mergeCell ref="AO22:AT23"/>
    <mergeCell ref="CZ32:CZ33"/>
    <mergeCell ref="R29:V29"/>
    <mergeCell ref="C7:V7"/>
    <mergeCell ref="R10:V10"/>
    <mergeCell ref="R21:V21"/>
    <mergeCell ref="CZ28:CZ29"/>
    <mergeCell ref="AO32:AT33"/>
    <mergeCell ref="DW30:DY30"/>
    <mergeCell ref="DW27:DY27"/>
    <mergeCell ref="DW29:DY29"/>
    <mergeCell ref="CZ34:CZ35"/>
    <mergeCell ref="AO24:AT25"/>
    <mergeCell ref="DW26:DY26"/>
    <mergeCell ref="DW31:DY31"/>
    <mergeCell ref="DW25:DY25"/>
    <mergeCell ref="DX36:DY36"/>
    <mergeCell ref="AO34:AT35"/>
    <mergeCell ref="R39:V39"/>
    <mergeCell ref="R40:V40"/>
    <mergeCell ref="R37:V37"/>
    <mergeCell ref="DB40:DF40"/>
    <mergeCell ref="AO37:AT37"/>
    <mergeCell ref="AO36:AT36"/>
    <mergeCell ref="DB36:DF36"/>
    <mergeCell ref="DB37:DF37"/>
    <mergeCell ref="R8:V9"/>
    <mergeCell ref="K30:N30"/>
    <mergeCell ref="K31:N31"/>
    <mergeCell ref="R25:V26"/>
    <mergeCell ref="L21:Q21"/>
    <mergeCell ref="L20:Q20"/>
    <mergeCell ref="R11:V11"/>
    <mergeCell ref="R13:V13"/>
    <mergeCell ref="R30:V30"/>
    <mergeCell ref="R22:V22"/>
    <mergeCell ref="K51:L51"/>
    <mergeCell ref="R46:V46"/>
    <mergeCell ref="AO50:AT50"/>
    <mergeCell ref="AO47:AT48"/>
    <mergeCell ref="R51:V51"/>
    <mergeCell ref="R50:V50"/>
    <mergeCell ref="R48:V48"/>
    <mergeCell ref="AO45:AT46"/>
    <mergeCell ref="X51:Y51"/>
    <mergeCell ref="AO51:AT51"/>
    <mergeCell ref="AI51:AJ51"/>
    <mergeCell ref="R42:V42"/>
    <mergeCell ref="AO30:AT31"/>
    <mergeCell ref="R33:V33"/>
    <mergeCell ref="R34:V34"/>
    <mergeCell ref="AO39:AT40"/>
    <mergeCell ref="R32:V32"/>
    <mergeCell ref="R35:V35"/>
    <mergeCell ref="R36:V36"/>
    <mergeCell ref="AO41:AT42"/>
    <mergeCell ref="E44:J44"/>
    <mergeCell ref="G46:K46"/>
    <mergeCell ref="L46:Q46"/>
    <mergeCell ref="X45:Y45"/>
    <mergeCell ref="R45:V45"/>
    <mergeCell ref="R47:V47"/>
    <mergeCell ref="X44:Y44"/>
    <mergeCell ref="X47:AN48"/>
    <mergeCell ref="R44:V44"/>
    <mergeCell ref="K44:O44"/>
    <mergeCell ref="N10:O10"/>
    <mergeCell ref="DW16:DY16"/>
    <mergeCell ref="AO18:AT19"/>
    <mergeCell ref="AO20:AT21"/>
    <mergeCell ref="DW19:DY19"/>
    <mergeCell ref="R14:V14"/>
    <mergeCell ref="DW20:DY20"/>
    <mergeCell ref="AO14:AT14"/>
    <mergeCell ref="DW18:DY18"/>
    <mergeCell ref="DW12:DY12"/>
    <mergeCell ref="EB29:EF29"/>
    <mergeCell ref="EH29:EL29"/>
    <mergeCell ref="G23:J23"/>
    <mergeCell ref="K24:O24"/>
    <mergeCell ref="R24:V24"/>
    <mergeCell ref="K26:O26"/>
    <mergeCell ref="EH28:EL28"/>
    <mergeCell ref="AO28:AT29"/>
    <mergeCell ref="CZ26:CZ27"/>
    <mergeCell ref="DW23:DY23"/>
    <mergeCell ref="DW28:DY28"/>
    <mergeCell ref="EC28:EE28"/>
    <mergeCell ref="DW24:DY24"/>
    <mergeCell ref="EC23:EE23"/>
    <mergeCell ref="EH23:EL23"/>
    <mergeCell ref="EH24:EL24"/>
    <mergeCell ref="EC21:EH21"/>
    <mergeCell ref="EB22:EL22"/>
    <mergeCell ref="EH18:EL18"/>
    <mergeCell ref="EB19:EF19"/>
    <mergeCell ref="EB27:EL27"/>
    <mergeCell ref="DW22:DY22"/>
    <mergeCell ref="B4:C6"/>
    <mergeCell ref="D6:U6"/>
    <mergeCell ref="B2:AM2"/>
    <mergeCell ref="AN2:AT2"/>
    <mergeCell ref="EC31:EH31"/>
    <mergeCell ref="EB24:EF24"/>
    <mergeCell ref="EC25:EH25"/>
    <mergeCell ref="EC26:EH26"/>
    <mergeCell ref="EA17:EL17"/>
    <mergeCell ref="EC20:EH20"/>
    <mergeCell ref="DG36:DK36"/>
    <mergeCell ref="DB41:DG41"/>
    <mergeCell ref="DH41:DN41"/>
    <mergeCell ref="DG39:DL39"/>
    <mergeCell ref="X6:AT6"/>
    <mergeCell ref="B3:AT3"/>
    <mergeCell ref="AD4:AF5"/>
    <mergeCell ref="AG4:AL5"/>
    <mergeCell ref="AM4:AT5"/>
    <mergeCell ref="X4:AC5"/>
  </mergeCells>
  <printOptions/>
  <pageMargins left="0.16" right="0.12" top="0.23" bottom="0.26" header="0.16" footer="0.15"/>
  <pageSetup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6" sqref="P26"/>
    </sheetView>
  </sheetViews>
  <sheetFormatPr defaultColWidth="9.140625" defaultRowHeight="12.75"/>
  <sheetData/>
  <sheetProtection password="CCCF" sheet="1"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7">
      <selection activeCell="I28" sqref="I28"/>
    </sheetView>
  </sheetViews>
  <sheetFormatPr defaultColWidth="9.7109375" defaultRowHeight="14.25" customHeight="1"/>
  <cols>
    <col min="1" max="1" width="11.7109375" style="274" customWidth="1"/>
    <col min="2" max="7" width="9.7109375" style="274" customWidth="1"/>
    <col min="8" max="16384" width="9.7109375" style="265" customWidth="1"/>
  </cols>
  <sheetData>
    <row r="1" spans="1:7" ht="14.25" customHeight="1">
      <c r="A1" s="949" t="s">
        <v>254</v>
      </c>
      <c r="B1" s="950"/>
      <c r="C1" s="950"/>
      <c r="D1" s="950"/>
      <c r="E1" s="950"/>
      <c r="F1" s="950"/>
      <c r="G1" s="951"/>
    </row>
    <row r="2" spans="1:7" ht="14.25" customHeight="1">
      <c r="A2" s="952" t="s">
        <v>255</v>
      </c>
      <c r="B2" s="953"/>
      <c r="C2" s="953"/>
      <c r="D2" s="953"/>
      <c r="E2" s="953"/>
      <c r="F2" s="953"/>
      <c r="G2" s="954"/>
    </row>
    <row r="3" spans="1:7" ht="14.25" customHeight="1">
      <c r="A3" s="955" t="s">
        <v>256</v>
      </c>
      <c r="B3" s="956"/>
      <c r="C3" s="956"/>
      <c r="D3" s="956"/>
      <c r="E3" s="956"/>
      <c r="F3" s="956"/>
      <c r="G3" s="957"/>
    </row>
    <row r="4" spans="1:7" ht="14.25" customHeight="1">
      <c r="A4" s="267">
        <v>27</v>
      </c>
      <c r="B4" s="267"/>
      <c r="C4" s="267"/>
      <c r="D4" s="267"/>
      <c r="E4" s="268">
        <v>58390</v>
      </c>
      <c r="F4" s="267"/>
      <c r="G4" s="267"/>
    </row>
    <row r="5" spans="1:7" ht="14.25" customHeight="1">
      <c r="A5" s="269">
        <f>A4-0.5</f>
        <v>26.5</v>
      </c>
      <c r="B5" s="269"/>
      <c r="C5" s="269"/>
      <c r="D5" s="269"/>
      <c r="E5" s="270">
        <v>57500</v>
      </c>
      <c r="F5" s="269"/>
      <c r="G5" s="269"/>
    </row>
    <row r="6" spans="1:7" ht="14.25" customHeight="1">
      <c r="A6" s="269">
        <f aca="true" t="shared" si="0" ref="A6:A12">A5-0.5</f>
        <v>26</v>
      </c>
      <c r="B6" s="269"/>
      <c r="C6" s="269"/>
      <c r="D6" s="269"/>
      <c r="E6" s="270">
        <v>56610</v>
      </c>
      <c r="F6" s="270">
        <v>69040</v>
      </c>
      <c r="G6" s="269"/>
    </row>
    <row r="7" spans="1:7" ht="14.25" customHeight="1">
      <c r="A7" s="269">
        <f t="shared" si="0"/>
        <v>25.5</v>
      </c>
      <c r="B7" s="269"/>
      <c r="C7" s="269"/>
      <c r="D7" s="269"/>
      <c r="E7" s="270">
        <v>55320</v>
      </c>
      <c r="F7" s="270">
        <v>68000</v>
      </c>
      <c r="G7" s="269"/>
    </row>
    <row r="8" spans="1:7" ht="14.25" customHeight="1">
      <c r="A8" s="269">
        <f t="shared" si="0"/>
        <v>25</v>
      </c>
      <c r="B8" s="269"/>
      <c r="C8" s="269"/>
      <c r="D8" s="269"/>
      <c r="E8" s="270">
        <v>54820</v>
      </c>
      <c r="F8" s="270">
        <v>66960</v>
      </c>
      <c r="G8" s="269"/>
    </row>
    <row r="9" spans="1:7" ht="14.25" customHeight="1">
      <c r="A9" s="269">
        <f t="shared" si="0"/>
        <v>24.5</v>
      </c>
      <c r="B9" s="269"/>
      <c r="C9" s="269"/>
      <c r="D9" s="269"/>
      <c r="E9" s="270">
        <v>53950</v>
      </c>
      <c r="F9" s="270">
        <v>65910</v>
      </c>
      <c r="G9" s="269"/>
    </row>
    <row r="10" spans="1:7" ht="14.25" customHeight="1">
      <c r="A10" s="269">
        <f t="shared" si="0"/>
        <v>24</v>
      </c>
      <c r="B10" s="269"/>
      <c r="C10" s="269"/>
      <c r="D10" s="269"/>
      <c r="E10" s="269">
        <v>53080</v>
      </c>
      <c r="F10" s="270">
        <v>64860</v>
      </c>
      <c r="G10" s="269"/>
    </row>
    <row r="11" spans="1:7" ht="14.25" customHeight="1">
      <c r="A11" s="269">
        <f t="shared" si="0"/>
        <v>23.5</v>
      </c>
      <c r="B11" s="269"/>
      <c r="C11" s="269"/>
      <c r="D11" s="269"/>
      <c r="E11" s="269">
        <v>52940</v>
      </c>
      <c r="F11" s="270">
        <v>63810</v>
      </c>
      <c r="G11" s="269"/>
    </row>
    <row r="12" spans="1:7" ht="14.25" customHeight="1">
      <c r="A12" s="269">
        <f t="shared" si="0"/>
        <v>23</v>
      </c>
      <c r="B12" s="269"/>
      <c r="C12" s="269"/>
      <c r="D12" s="270">
        <v>41620</v>
      </c>
      <c r="E12" s="269">
        <v>52060</v>
      </c>
      <c r="F12" s="269">
        <v>62760</v>
      </c>
      <c r="G12" s="269"/>
    </row>
    <row r="13" spans="1:7" ht="14.25" customHeight="1">
      <c r="A13" s="269">
        <v>22.5</v>
      </c>
      <c r="B13" s="269"/>
      <c r="C13" s="269"/>
      <c r="D13" s="270">
        <v>40990</v>
      </c>
      <c r="E13" s="269">
        <v>51170</v>
      </c>
      <c r="F13" s="269">
        <v>62100</v>
      </c>
      <c r="G13" s="269"/>
    </row>
    <row r="14" spans="1:7" ht="14.25" customHeight="1">
      <c r="A14" s="269">
        <v>22</v>
      </c>
      <c r="B14" s="269"/>
      <c r="C14" s="269"/>
      <c r="D14" s="270">
        <v>40360</v>
      </c>
      <c r="E14" s="269">
        <v>50290</v>
      </c>
      <c r="F14" s="269">
        <v>61110</v>
      </c>
      <c r="G14" s="270">
        <v>76800</v>
      </c>
    </row>
    <row r="15" spans="1:7" ht="14.25" customHeight="1">
      <c r="A15" s="269">
        <v>21.5</v>
      </c>
      <c r="B15" s="269"/>
      <c r="C15" s="270">
        <v>34310</v>
      </c>
      <c r="D15" s="270">
        <v>39730</v>
      </c>
      <c r="E15" s="269">
        <v>49420</v>
      </c>
      <c r="F15" s="269">
        <v>60150</v>
      </c>
      <c r="G15" s="270">
        <v>75560</v>
      </c>
    </row>
    <row r="16" spans="1:7" ht="14.25" customHeight="1">
      <c r="A16" s="269">
        <f>A15-0.5</f>
        <v>21</v>
      </c>
      <c r="B16" s="269"/>
      <c r="C16" s="270">
        <v>33790</v>
      </c>
      <c r="D16" s="270">
        <v>39100</v>
      </c>
      <c r="E16" s="269">
        <v>48540</v>
      </c>
      <c r="F16" s="269">
        <v>59190</v>
      </c>
      <c r="G16" s="270">
        <v>74320</v>
      </c>
    </row>
    <row r="17" spans="1:7" ht="14.25" customHeight="1">
      <c r="A17" s="269">
        <f aca="true" t="shared" si="1" ref="A17:A56">A16-0.5</f>
        <v>20.5</v>
      </c>
      <c r="B17" s="269"/>
      <c r="C17" s="270">
        <v>33270</v>
      </c>
      <c r="D17" s="270">
        <v>38470</v>
      </c>
      <c r="E17" s="269">
        <v>47660</v>
      </c>
      <c r="F17" s="269">
        <v>58260</v>
      </c>
      <c r="G17" s="270">
        <v>73190</v>
      </c>
    </row>
    <row r="18" spans="1:7" ht="14.25" customHeight="1">
      <c r="A18" s="269">
        <f t="shared" si="1"/>
        <v>20</v>
      </c>
      <c r="B18" s="269"/>
      <c r="C18" s="270">
        <v>32750</v>
      </c>
      <c r="D18" s="269">
        <v>37830</v>
      </c>
      <c r="E18" s="269">
        <v>46760</v>
      </c>
      <c r="F18" s="269">
        <v>57330</v>
      </c>
      <c r="G18" s="270">
        <v>72060</v>
      </c>
    </row>
    <row r="19" spans="1:7" ht="14.25" customHeight="1">
      <c r="A19" s="269">
        <f t="shared" si="1"/>
        <v>19.5</v>
      </c>
      <c r="B19" s="269"/>
      <c r="C19" s="270">
        <v>32230</v>
      </c>
      <c r="D19" s="269">
        <v>37460</v>
      </c>
      <c r="E19" s="269">
        <v>46040</v>
      </c>
      <c r="F19" s="269">
        <v>56450</v>
      </c>
      <c r="G19" s="270">
        <v>70920</v>
      </c>
    </row>
    <row r="20" spans="1:7" ht="14.25" customHeight="1">
      <c r="A20" s="269">
        <f t="shared" si="1"/>
        <v>19</v>
      </c>
      <c r="B20" s="269"/>
      <c r="C20" s="270">
        <v>31710</v>
      </c>
      <c r="D20" s="269">
        <v>36840</v>
      </c>
      <c r="E20" s="269">
        <v>45290</v>
      </c>
      <c r="F20" s="269">
        <v>55570</v>
      </c>
      <c r="G20" s="269">
        <v>69810</v>
      </c>
    </row>
    <row r="21" spans="1:7" ht="14.25" customHeight="1">
      <c r="A21" s="269">
        <f t="shared" si="1"/>
        <v>18.5</v>
      </c>
      <c r="B21" s="269"/>
      <c r="C21" s="269">
        <v>31190</v>
      </c>
      <c r="D21" s="269">
        <v>36250</v>
      </c>
      <c r="E21" s="290">
        <v>44560</v>
      </c>
      <c r="F21" s="269">
        <v>54690</v>
      </c>
      <c r="G21" s="269">
        <v>68590</v>
      </c>
    </row>
    <row r="22" spans="1:7" ht="14.25" customHeight="1">
      <c r="A22" s="269">
        <f t="shared" si="1"/>
        <v>18</v>
      </c>
      <c r="B22" s="269"/>
      <c r="C22" s="269">
        <v>30710</v>
      </c>
      <c r="D22" s="269">
        <v>35640</v>
      </c>
      <c r="E22" s="290">
        <v>43800</v>
      </c>
      <c r="F22" s="269">
        <v>53820</v>
      </c>
      <c r="G22" s="269">
        <v>67430</v>
      </c>
    </row>
    <row r="23" spans="1:7" ht="14.25" customHeight="1">
      <c r="A23" s="269">
        <f t="shared" si="1"/>
        <v>17.5</v>
      </c>
      <c r="B23" s="269"/>
      <c r="C23" s="269">
        <v>30190</v>
      </c>
      <c r="D23" s="269">
        <v>35050</v>
      </c>
      <c r="E23" s="290">
        <v>43080</v>
      </c>
      <c r="F23" s="269">
        <v>52940</v>
      </c>
      <c r="G23" s="269">
        <v>66280</v>
      </c>
    </row>
    <row r="24" spans="1:7" ht="14.25" customHeight="1">
      <c r="A24" s="269">
        <f t="shared" si="1"/>
        <v>17</v>
      </c>
      <c r="B24" s="269"/>
      <c r="C24" s="269">
        <v>29700</v>
      </c>
      <c r="D24" s="269">
        <v>34430</v>
      </c>
      <c r="E24" s="290">
        <v>42330</v>
      </c>
      <c r="F24" s="269">
        <v>52060</v>
      </c>
      <c r="G24" s="269">
        <v>65100</v>
      </c>
    </row>
    <row r="25" spans="1:7" ht="14.25" customHeight="1">
      <c r="A25" s="269">
        <f t="shared" si="1"/>
        <v>16.5</v>
      </c>
      <c r="B25" s="269"/>
      <c r="C25" s="269">
        <v>29190</v>
      </c>
      <c r="D25" s="269">
        <v>33850</v>
      </c>
      <c r="E25" s="269">
        <v>41580</v>
      </c>
      <c r="F25" s="269">
        <v>51170</v>
      </c>
      <c r="G25" s="269">
        <v>63960</v>
      </c>
    </row>
    <row r="26" spans="1:7" ht="14.25" customHeight="1">
      <c r="A26" s="269">
        <f t="shared" si="1"/>
        <v>16</v>
      </c>
      <c r="B26" s="269"/>
      <c r="C26" s="269">
        <v>28710</v>
      </c>
      <c r="D26" s="269">
        <v>33260</v>
      </c>
      <c r="E26" s="269">
        <v>40860</v>
      </c>
      <c r="F26" s="269">
        <v>50290</v>
      </c>
      <c r="G26" s="269">
        <v>62820</v>
      </c>
    </row>
    <row r="27" spans="1:7" ht="14.25" customHeight="1">
      <c r="A27" s="269">
        <f t="shared" si="1"/>
        <v>15.5</v>
      </c>
      <c r="B27" s="269"/>
      <c r="C27" s="269">
        <v>28210</v>
      </c>
      <c r="D27" s="269">
        <v>32650</v>
      </c>
      <c r="E27" s="269">
        <v>40100</v>
      </c>
      <c r="F27" s="269">
        <v>49420</v>
      </c>
      <c r="G27" s="269">
        <v>61640</v>
      </c>
    </row>
    <row r="28" spans="1:7" ht="14.25" customHeight="1">
      <c r="A28" s="269">
        <f t="shared" si="1"/>
        <v>15</v>
      </c>
      <c r="B28" s="269"/>
      <c r="C28" s="269">
        <v>27710</v>
      </c>
      <c r="D28" s="269">
        <v>32060</v>
      </c>
      <c r="E28" s="269">
        <v>39370</v>
      </c>
      <c r="F28" s="269">
        <v>48540</v>
      </c>
      <c r="G28" s="269">
        <v>60500</v>
      </c>
    </row>
    <row r="29" spans="1:7" ht="14.25" customHeight="1">
      <c r="A29" s="269">
        <f t="shared" si="1"/>
        <v>14.5</v>
      </c>
      <c r="B29" s="269"/>
      <c r="C29" s="269">
        <v>27210</v>
      </c>
      <c r="D29" s="269">
        <v>31440</v>
      </c>
      <c r="E29" s="269">
        <v>38620</v>
      </c>
      <c r="F29" s="269">
        <v>47660</v>
      </c>
      <c r="G29" s="269">
        <v>59340</v>
      </c>
    </row>
    <row r="30" spans="1:7" ht="14.25" customHeight="1">
      <c r="A30" s="269">
        <f t="shared" si="1"/>
        <v>14</v>
      </c>
      <c r="B30" s="269"/>
      <c r="C30" s="269">
        <v>26720</v>
      </c>
      <c r="D30" s="269">
        <v>30850</v>
      </c>
      <c r="E30" s="269">
        <v>37900</v>
      </c>
      <c r="F30" s="269">
        <v>46770</v>
      </c>
      <c r="G30" s="269">
        <v>58210</v>
      </c>
    </row>
    <row r="31" spans="1:7" ht="14.25" customHeight="1">
      <c r="A31" s="269">
        <f t="shared" si="1"/>
        <v>13.5</v>
      </c>
      <c r="B31" s="269"/>
      <c r="C31" s="269">
        <v>26210</v>
      </c>
      <c r="D31" s="269">
        <v>30280</v>
      </c>
      <c r="E31" s="269">
        <v>37200</v>
      </c>
      <c r="F31" s="269">
        <v>45890</v>
      </c>
      <c r="G31" s="269">
        <v>57050</v>
      </c>
    </row>
    <row r="32" spans="1:7" ht="14.25" customHeight="1">
      <c r="A32" s="269">
        <f t="shared" si="1"/>
        <v>13</v>
      </c>
      <c r="B32" s="270">
        <v>24750</v>
      </c>
      <c r="C32" s="269">
        <v>25730</v>
      </c>
      <c r="D32" s="269">
        <v>29690</v>
      </c>
      <c r="E32" s="269">
        <v>36480</v>
      </c>
      <c r="F32" s="269">
        <v>45010</v>
      </c>
      <c r="G32" s="269">
        <v>55930</v>
      </c>
    </row>
    <row r="33" spans="1:7" ht="14.25" customHeight="1">
      <c r="A33" s="269">
        <f t="shared" si="1"/>
        <v>12.5</v>
      </c>
      <c r="B33" s="270">
        <v>24290</v>
      </c>
      <c r="C33" s="269">
        <v>25240</v>
      </c>
      <c r="D33" s="269">
        <v>29140</v>
      </c>
      <c r="E33" s="269">
        <v>35800</v>
      </c>
      <c r="F33" s="269">
        <v>44170</v>
      </c>
      <c r="G33" s="269">
        <v>54780</v>
      </c>
    </row>
    <row r="34" spans="1:7" ht="14.25" customHeight="1">
      <c r="A34" s="269">
        <f t="shared" si="1"/>
        <v>12</v>
      </c>
      <c r="B34" s="270">
        <v>23800</v>
      </c>
      <c r="C34" s="269">
        <v>24750</v>
      </c>
      <c r="D34" s="269">
        <v>28590</v>
      </c>
      <c r="E34" s="269">
        <v>35120</v>
      </c>
      <c r="F34" s="269">
        <v>43320</v>
      </c>
      <c r="G34" s="269">
        <v>53640</v>
      </c>
    </row>
    <row r="35" spans="1:7" ht="14.25" customHeight="1">
      <c r="A35" s="269">
        <f t="shared" si="1"/>
        <v>11.5</v>
      </c>
      <c r="B35" s="270">
        <v>23360</v>
      </c>
      <c r="C35" s="269">
        <v>24290</v>
      </c>
      <c r="D35" s="269">
        <v>28050</v>
      </c>
      <c r="E35" s="269">
        <v>34470</v>
      </c>
      <c r="F35" s="269">
        <v>42510</v>
      </c>
      <c r="G35" s="269">
        <v>52520</v>
      </c>
    </row>
    <row r="36" spans="1:7" ht="14.25" customHeight="1">
      <c r="A36" s="269">
        <f t="shared" si="1"/>
        <v>11</v>
      </c>
      <c r="B36" s="270">
        <v>22890</v>
      </c>
      <c r="C36" s="269">
        <v>23810</v>
      </c>
      <c r="D36" s="269">
        <v>27500</v>
      </c>
      <c r="E36" s="269">
        <v>33800</v>
      </c>
      <c r="F36" s="269">
        <v>41720</v>
      </c>
      <c r="G36" s="269">
        <v>51380</v>
      </c>
    </row>
    <row r="37" spans="1:7" ht="14.25" customHeight="1">
      <c r="A37" s="269">
        <f t="shared" si="1"/>
        <v>10.5</v>
      </c>
      <c r="B37" s="270">
        <v>22450</v>
      </c>
      <c r="C37" s="269">
        <v>23360</v>
      </c>
      <c r="D37" s="269">
        <v>26980</v>
      </c>
      <c r="E37" s="269">
        <v>33140</v>
      </c>
      <c r="F37" s="269">
        <v>40910</v>
      </c>
      <c r="G37" s="269">
        <v>50250</v>
      </c>
    </row>
    <row r="38" spans="1:7" ht="14.25" customHeight="1">
      <c r="A38" s="269">
        <f t="shared" si="1"/>
        <v>10</v>
      </c>
      <c r="B38" s="270">
        <v>22000</v>
      </c>
      <c r="C38" s="269">
        <v>22890</v>
      </c>
      <c r="D38" s="269">
        <v>26450</v>
      </c>
      <c r="E38" s="269">
        <v>32510</v>
      </c>
      <c r="F38" s="269">
        <v>40090</v>
      </c>
      <c r="G38" s="269">
        <v>49120</v>
      </c>
    </row>
    <row r="39" spans="1:7" ht="14.25" customHeight="1">
      <c r="A39" s="269">
        <f t="shared" si="1"/>
        <v>9.5</v>
      </c>
      <c r="B39" s="270">
        <v>21570</v>
      </c>
      <c r="C39" s="269">
        <v>22450</v>
      </c>
      <c r="D39" s="269">
        <v>25930</v>
      </c>
      <c r="E39" s="269">
        <v>31870</v>
      </c>
      <c r="F39" s="269">
        <v>39330</v>
      </c>
      <c r="G39" s="269">
        <v>48010</v>
      </c>
    </row>
    <row r="40" spans="1:7" ht="14.25" customHeight="1">
      <c r="A40" s="269">
        <f t="shared" si="1"/>
        <v>9</v>
      </c>
      <c r="B40" s="270">
        <v>21150</v>
      </c>
      <c r="C40" s="269">
        <v>22000</v>
      </c>
      <c r="D40" s="269">
        <v>25440</v>
      </c>
      <c r="E40" s="269">
        <v>31250</v>
      </c>
      <c r="F40" s="269">
        <v>38550</v>
      </c>
      <c r="G40" s="269">
        <v>46880</v>
      </c>
    </row>
    <row r="41" spans="1:7" ht="14.25" customHeight="1">
      <c r="A41" s="269">
        <f t="shared" si="1"/>
        <v>8.5</v>
      </c>
      <c r="B41" s="270">
        <v>20750</v>
      </c>
      <c r="C41" s="269">
        <v>21570</v>
      </c>
      <c r="D41" s="269">
        <v>24930</v>
      </c>
      <c r="E41" s="269">
        <v>30620</v>
      </c>
      <c r="F41" s="269">
        <v>37780</v>
      </c>
      <c r="G41" s="269">
        <v>45770</v>
      </c>
    </row>
    <row r="42" spans="1:7" ht="14.25" customHeight="1">
      <c r="A42" s="269">
        <f t="shared" si="1"/>
        <v>8</v>
      </c>
      <c r="B42" s="270">
        <v>20320</v>
      </c>
      <c r="C42" s="269">
        <v>21150</v>
      </c>
      <c r="D42" s="269">
        <v>24440</v>
      </c>
      <c r="E42" s="269">
        <v>30020</v>
      </c>
      <c r="F42" s="269">
        <v>37020</v>
      </c>
      <c r="G42" s="269">
        <v>44660</v>
      </c>
    </row>
    <row r="43" spans="1:7" ht="14.25" customHeight="1">
      <c r="A43" s="269">
        <f t="shared" si="1"/>
        <v>7.5</v>
      </c>
      <c r="B43" s="270">
        <v>19920</v>
      </c>
      <c r="C43" s="269">
        <v>20740</v>
      </c>
      <c r="D43" s="269">
        <v>23940</v>
      </c>
      <c r="E43" s="269">
        <v>29420</v>
      </c>
      <c r="F43" s="269">
        <v>36240</v>
      </c>
      <c r="G43" s="269">
        <v>43560</v>
      </c>
    </row>
    <row r="44" spans="1:7" ht="14.25" customHeight="1">
      <c r="A44" s="269">
        <f t="shared" si="1"/>
        <v>7</v>
      </c>
      <c r="B44" s="270">
        <v>19510</v>
      </c>
      <c r="C44" s="269">
        <v>20320</v>
      </c>
      <c r="D44" s="269">
        <v>23450</v>
      </c>
      <c r="E44" s="269">
        <v>28810</v>
      </c>
      <c r="F44" s="269">
        <v>35480</v>
      </c>
      <c r="G44" s="269">
        <v>42480</v>
      </c>
    </row>
    <row r="45" spans="1:7" ht="14.25" customHeight="1">
      <c r="A45" s="269">
        <f t="shared" si="1"/>
        <v>6.5</v>
      </c>
      <c r="B45" s="270">
        <v>19100</v>
      </c>
      <c r="C45" s="269">
        <v>19920</v>
      </c>
      <c r="D45" s="269">
        <v>22940</v>
      </c>
      <c r="E45" s="269">
        <v>28190</v>
      </c>
      <c r="F45" s="269">
        <v>34690</v>
      </c>
      <c r="G45" s="269">
        <v>41400</v>
      </c>
    </row>
    <row r="46" spans="1:7" ht="14.25" customHeight="1">
      <c r="A46" s="269">
        <f t="shared" si="1"/>
        <v>6</v>
      </c>
      <c r="B46" s="270">
        <v>18690</v>
      </c>
      <c r="C46" s="269">
        <v>19510</v>
      </c>
      <c r="D46" s="269">
        <v>22460</v>
      </c>
      <c r="E46" s="269">
        <v>27580</v>
      </c>
      <c r="F46" s="269">
        <v>33920</v>
      </c>
      <c r="G46" s="269">
        <v>40360</v>
      </c>
    </row>
    <row r="47" spans="1:7" ht="14.25" customHeight="1">
      <c r="A47" s="269">
        <f t="shared" si="1"/>
        <v>5.5</v>
      </c>
      <c r="B47" s="270">
        <v>18270</v>
      </c>
      <c r="C47" s="269">
        <v>19100</v>
      </c>
      <c r="D47" s="269">
        <v>21950</v>
      </c>
      <c r="E47" s="269">
        <v>26970</v>
      </c>
      <c r="F47" s="269">
        <v>33150</v>
      </c>
      <c r="G47" s="269">
        <v>39300</v>
      </c>
    </row>
    <row r="48" spans="1:7" ht="14.25" customHeight="1">
      <c r="A48" s="269">
        <f t="shared" si="1"/>
        <v>5</v>
      </c>
      <c r="B48" s="270">
        <v>17910</v>
      </c>
      <c r="C48" s="269">
        <v>18690</v>
      </c>
      <c r="D48" s="269">
        <v>21460</v>
      </c>
      <c r="E48" s="269">
        <v>26350</v>
      </c>
      <c r="F48" s="269">
        <v>32390</v>
      </c>
      <c r="G48" s="269">
        <v>38260</v>
      </c>
    </row>
    <row r="49" spans="1:7" ht="14.25" customHeight="1">
      <c r="A49" s="269">
        <f t="shared" si="1"/>
        <v>4.5</v>
      </c>
      <c r="B49" s="269">
        <v>17690</v>
      </c>
      <c r="C49" s="269">
        <v>18270</v>
      </c>
      <c r="D49" s="269">
        <v>20960</v>
      </c>
      <c r="E49" s="269">
        <v>25740</v>
      </c>
      <c r="F49" s="269">
        <v>31630</v>
      </c>
      <c r="G49" s="269">
        <v>37240</v>
      </c>
    </row>
    <row r="50" spans="1:7" ht="14.25" customHeight="1">
      <c r="A50" s="269">
        <f t="shared" si="1"/>
        <v>4</v>
      </c>
      <c r="B50" s="269">
        <v>17310</v>
      </c>
      <c r="C50" s="269">
        <v>17910</v>
      </c>
      <c r="D50" s="269">
        <v>20470</v>
      </c>
      <c r="E50" s="269">
        <v>25140</v>
      </c>
      <c r="F50" s="269">
        <v>30850</v>
      </c>
      <c r="G50" s="269">
        <v>36220</v>
      </c>
    </row>
    <row r="51" spans="1:7" ht="14.25" customHeight="1">
      <c r="A51" s="269">
        <f t="shared" si="1"/>
        <v>3.5</v>
      </c>
      <c r="B51" s="269">
        <v>16920</v>
      </c>
      <c r="C51" s="269">
        <v>17490</v>
      </c>
      <c r="D51" s="269">
        <v>19950</v>
      </c>
      <c r="E51" s="269">
        <v>24510</v>
      </c>
      <c r="F51" s="269">
        <v>30090</v>
      </c>
      <c r="G51" s="269">
        <v>35340</v>
      </c>
    </row>
    <row r="52" spans="1:7" ht="14.25" customHeight="1">
      <c r="A52" s="269">
        <f t="shared" si="1"/>
        <v>3</v>
      </c>
      <c r="B52" s="269">
        <v>16570</v>
      </c>
      <c r="C52" s="269">
        <v>17070</v>
      </c>
      <c r="D52" s="269">
        <v>19460</v>
      </c>
      <c r="E52" s="269">
        <v>23910</v>
      </c>
      <c r="F52" s="269">
        <v>29330</v>
      </c>
      <c r="G52" s="269">
        <v>34440</v>
      </c>
    </row>
    <row r="53" spans="1:7" ht="14.25" customHeight="1">
      <c r="A53" s="269">
        <f t="shared" si="1"/>
        <v>2.5</v>
      </c>
      <c r="B53" s="269">
        <v>16190</v>
      </c>
      <c r="C53" s="269">
        <v>16670</v>
      </c>
      <c r="D53" s="269">
        <v>18970</v>
      </c>
      <c r="E53" s="269">
        <v>23280</v>
      </c>
      <c r="F53" s="269">
        <v>28590</v>
      </c>
      <c r="G53" s="269">
        <v>33570</v>
      </c>
    </row>
    <row r="54" spans="1:7" ht="14.25" customHeight="1">
      <c r="A54" s="269">
        <f t="shared" si="1"/>
        <v>2</v>
      </c>
      <c r="B54" s="269">
        <v>15800</v>
      </c>
      <c r="C54" s="269">
        <v>16260</v>
      </c>
      <c r="D54" s="269">
        <v>18470</v>
      </c>
      <c r="E54" s="269">
        <v>22670</v>
      </c>
      <c r="F54" s="269">
        <v>27840</v>
      </c>
      <c r="G54" s="269">
        <v>32680</v>
      </c>
    </row>
    <row r="55" spans="1:7" ht="14.25" customHeight="1">
      <c r="A55" s="269">
        <f t="shared" si="1"/>
        <v>1.5</v>
      </c>
      <c r="B55" s="269">
        <v>15430</v>
      </c>
      <c r="C55" s="269">
        <v>15840</v>
      </c>
      <c r="D55" s="269">
        <v>17970</v>
      </c>
      <c r="E55" s="269">
        <v>22050</v>
      </c>
      <c r="F55" s="269">
        <v>27090</v>
      </c>
      <c r="G55" s="269">
        <v>31820</v>
      </c>
    </row>
    <row r="56" spans="1:7" ht="14.25" customHeight="1">
      <c r="A56" s="269">
        <f t="shared" si="1"/>
        <v>1</v>
      </c>
      <c r="B56" s="269">
        <v>15050</v>
      </c>
      <c r="C56" s="269">
        <v>15440</v>
      </c>
      <c r="D56" s="269">
        <v>16190</v>
      </c>
      <c r="E56" s="269">
        <v>19860</v>
      </c>
      <c r="F56" s="269">
        <v>24400</v>
      </c>
      <c r="G56" s="269">
        <v>29980</v>
      </c>
    </row>
    <row r="57" spans="1:7" ht="14.25" customHeight="1">
      <c r="A57" s="271"/>
      <c r="B57" s="272"/>
      <c r="C57" s="272"/>
      <c r="D57" s="272"/>
      <c r="E57" s="272"/>
      <c r="F57" s="271"/>
      <c r="G57" s="271"/>
    </row>
    <row r="58" spans="1:7" ht="14.25" customHeight="1" thickBot="1">
      <c r="A58" s="273" t="s">
        <v>257</v>
      </c>
      <c r="B58" s="273" t="s">
        <v>258</v>
      </c>
      <c r="C58" s="273" t="s">
        <v>259</v>
      </c>
      <c r="D58" s="273" t="s">
        <v>176</v>
      </c>
      <c r="E58" s="273" t="s">
        <v>177</v>
      </c>
      <c r="F58" s="273" t="s">
        <v>260</v>
      </c>
      <c r="G58" s="273" t="s">
        <v>261</v>
      </c>
    </row>
    <row r="59" spans="2:5" ht="14.25" customHeight="1" thickTop="1">
      <c r="B59" s="275"/>
      <c r="C59" s="275"/>
      <c r="D59" s="275"/>
      <c r="E59" s="275"/>
    </row>
    <row r="60" spans="1:7" ht="14.25" customHeight="1">
      <c r="A60" s="958" t="s">
        <v>262</v>
      </c>
      <c r="B60" s="959"/>
      <c r="C60" s="959"/>
      <c r="D60" s="959"/>
      <c r="E60" s="959"/>
      <c r="F60" s="959"/>
      <c r="G60" s="960"/>
    </row>
    <row r="61" spans="1:7" ht="14.25" customHeight="1">
      <c r="A61" s="961"/>
      <c r="B61" s="962"/>
      <c r="C61" s="962"/>
      <c r="D61" s="962"/>
      <c r="E61" s="962"/>
      <c r="F61" s="962"/>
      <c r="G61" s="963"/>
    </row>
    <row r="62" spans="1:7" ht="14.25" customHeight="1">
      <c r="A62" s="961" t="s">
        <v>263</v>
      </c>
      <c r="B62" s="962"/>
      <c r="C62" s="962"/>
      <c r="D62" s="962"/>
      <c r="E62" s="962"/>
      <c r="F62" s="962"/>
      <c r="G62" s="963"/>
    </row>
    <row r="63" spans="1:7" ht="14.25" customHeight="1">
      <c r="A63" s="964"/>
      <c r="B63" s="965"/>
      <c r="C63" s="965"/>
      <c r="D63" s="965"/>
      <c r="E63" s="965"/>
      <c r="F63" s="965"/>
      <c r="G63" s="966"/>
    </row>
    <row r="64" spans="2:5" ht="14.25" customHeight="1">
      <c r="B64" s="275"/>
      <c r="C64" s="275"/>
      <c r="D64" s="275"/>
      <c r="E64" s="275"/>
    </row>
    <row r="65" spans="2:5" ht="14.25" customHeight="1">
      <c r="B65" s="275"/>
      <c r="C65" s="275"/>
      <c r="D65" s="275"/>
      <c r="E65" s="275"/>
    </row>
    <row r="66" spans="2:5" ht="14.25" customHeight="1">
      <c r="B66" s="275"/>
      <c r="C66" s="275"/>
      <c r="D66" s="275"/>
      <c r="E66" s="275"/>
    </row>
    <row r="67" spans="2:5" ht="14.25" customHeight="1">
      <c r="B67" s="275"/>
      <c r="C67" s="275"/>
      <c r="D67" s="275"/>
      <c r="E67" s="275"/>
    </row>
    <row r="68" spans="2:5" ht="14.25" customHeight="1">
      <c r="B68" s="275"/>
      <c r="C68" s="275"/>
      <c r="D68" s="275"/>
      <c r="E68" s="275"/>
    </row>
    <row r="69" spans="2:5" ht="14.25" customHeight="1">
      <c r="B69" s="275"/>
      <c r="C69" s="275"/>
      <c r="D69" s="275"/>
      <c r="E69" s="275"/>
    </row>
    <row r="70" spans="2:5" ht="14.25" customHeight="1">
      <c r="B70" s="275"/>
      <c r="C70" s="275"/>
      <c r="D70" s="275"/>
      <c r="E70" s="275"/>
    </row>
    <row r="71" spans="2:5" ht="14.25" customHeight="1">
      <c r="B71" s="275"/>
      <c r="C71" s="275"/>
      <c r="D71" s="275"/>
      <c r="E71" s="275"/>
    </row>
    <row r="72" spans="2:5" ht="14.25" customHeight="1">
      <c r="B72" s="275"/>
      <c r="C72" s="275"/>
      <c r="D72" s="275"/>
      <c r="E72" s="275"/>
    </row>
    <row r="73" spans="2:4" ht="14.25" customHeight="1">
      <c r="B73" s="275"/>
      <c r="C73" s="275"/>
      <c r="D73" s="275"/>
    </row>
    <row r="74" spans="2:4" ht="14.25" customHeight="1">
      <c r="B74" s="275"/>
      <c r="C74" s="275"/>
      <c r="D74" s="275"/>
    </row>
    <row r="75" spans="2:4" ht="14.25" customHeight="1">
      <c r="B75" s="276"/>
      <c r="C75" s="275"/>
      <c r="D75" s="275"/>
    </row>
    <row r="76" spans="2:4" ht="14.25" customHeight="1">
      <c r="B76" s="276"/>
      <c r="C76" s="275"/>
      <c r="D76" s="275"/>
    </row>
    <row r="77" spans="2:4" ht="14.25" customHeight="1">
      <c r="B77" s="275"/>
      <c r="C77" s="275"/>
      <c r="D77" s="275"/>
    </row>
    <row r="78" ht="14.25" customHeight="1">
      <c r="B78" s="275"/>
    </row>
    <row r="79" ht="14.25" customHeight="1">
      <c r="B79" s="275">
        <v>8340</v>
      </c>
    </row>
  </sheetData>
  <sheetProtection password="CCCF" sheet="1"/>
  <mergeCells count="5">
    <mergeCell ref="A1:G1"/>
    <mergeCell ref="A2:G2"/>
    <mergeCell ref="A3:G3"/>
    <mergeCell ref="A60:G61"/>
    <mergeCell ref="A62:G6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1"/>
  <sheetViews>
    <sheetView zoomScalePageLayoutView="0" workbookViewId="0" topLeftCell="A16">
      <selection activeCell="S29" sqref="S29"/>
    </sheetView>
  </sheetViews>
  <sheetFormatPr defaultColWidth="7.28125" defaultRowHeight="11.25" customHeight="1"/>
  <cols>
    <col min="1" max="1" width="4.8515625" style="274" customWidth="1"/>
    <col min="2" max="7" width="7.28125" style="274" customWidth="1"/>
    <col min="8" max="8" width="1.28515625" style="265" customWidth="1"/>
    <col min="9" max="9" width="6.28125" style="274" customWidth="1"/>
    <col min="10" max="15" width="7.28125" style="274" customWidth="1"/>
    <col min="16" max="16" width="3.421875" style="265" customWidth="1"/>
    <col min="17" max="17" width="1.421875" style="265" customWidth="1"/>
    <col min="18" max="16384" width="7.28125" style="265" customWidth="1"/>
  </cols>
  <sheetData>
    <row r="1" spans="1:15" ht="15" customHeight="1">
      <c r="A1" s="967" t="s">
        <v>264</v>
      </c>
      <c r="B1" s="968"/>
      <c r="C1" s="968"/>
      <c r="D1" s="968"/>
      <c r="E1" s="968"/>
      <c r="F1" s="968"/>
      <c r="G1" s="969"/>
      <c r="I1" s="970" t="s">
        <v>265</v>
      </c>
      <c r="J1" s="971"/>
      <c r="K1" s="971"/>
      <c r="L1" s="971"/>
      <c r="M1" s="971"/>
      <c r="N1" s="971"/>
      <c r="O1" s="972"/>
    </row>
    <row r="2" spans="1:15" ht="15" customHeight="1">
      <c r="A2" s="973" t="s">
        <v>266</v>
      </c>
      <c r="B2" s="974"/>
      <c r="C2" s="974"/>
      <c r="D2" s="974"/>
      <c r="E2" s="974"/>
      <c r="F2" s="974"/>
      <c r="G2" s="975"/>
      <c r="I2" s="976" t="s">
        <v>255</v>
      </c>
      <c r="J2" s="977"/>
      <c r="K2" s="977"/>
      <c r="L2" s="977"/>
      <c r="M2" s="977"/>
      <c r="N2" s="977"/>
      <c r="O2" s="978"/>
    </row>
    <row r="3" spans="1:15" ht="15" customHeight="1">
      <c r="A3" s="973" t="s">
        <v>267</v>
      </c>
      <c r="B3" s="974"/>
      <c r="C3" s="974"/>
      <c r="D3" s="974"/>
      <c r="E3" s="974"/>
      <c r="F3" s="974"/>
      <c r="G3" s="975"/>
      <c r="I3" s="979" t="s">
        <v>268</v>
      </c>
      <c r="J3" s="980"/>
      <c r="K3" s="980"/>
      <c r="L3" s="980"/>
      <c r="M3" s="980"/>
      <c r="N3" s="980"/>
      <c r="O3" s="981"/>
    </row>
    <row r="4" spans="1:15" ht="15" customHeight="1">
      <c r="A4" s="984" t="s">
        <v>269</v>
      </c>
      <c r="B4" s="985"/>
      <c r="C4" s="985"/>
      <c r="D4" s="985"/>
      <c r="E4" s="985"/>
      <c r="F4" s="985"/>
      <c r="G4" s="986"/>
      <c r="I4" s="277">
        <v>27</v>
      </c>
      <c r="J4" s="277"/>
      <c r="K4" s="277"/>
      <c r="L4" s="277"/>
      <c r="M4" s="278">
        <v>58390</v>
      </c>
      <c r="N4" s="277"/>
      <c r="O4" s="277"/>
    </row>
    <row r="5" spans="1:15" ht="15" customHeight="1">
      <c r="A5" s="987" t="s">
        <v>270</v>
      </c>
      <c r="B5" s="988"/>
      <c r="C5" s="988"/>
      <c r="D5" s="988"/>
      <c r="E5" s="988"/>
      <c r="F5" s="988"/>
      <c r="G5" s="989"/>
      <c r="I5" s="279">
        <f>I4-0.5</f>
        <v>26.5</v>
      </c>
      <c r="J5" s="279"/>
      <c r="K5" s="279"/>
      <c r="L5" s="279"/>
      <c r="M5" s="280">
        <v>57500</v>
      </c>
      <c r="N5" s="279"/>
      <c r="O5" s="279"/>
    </row>
    <row r="6" spans="1:15" ht="11.25" customHeight="1">
      <c r="A6" s="281">
        <v>24</v>
      </c>
      <c r="B6" s="281"/>
      <c r="C6" s="282"/>
      <c r="D6" s="281"/>
      <c r="E6" s="281">
        <v>53080</v>
      </c>
      <c r="F6" s="281"/>
      <c r="G6" s="281"/>
      <c r="I6" s="279">
        <f aca="true" t="shared" si="0" ref="I6:I12">I5-0.5</f>
        <v>26</v>
      </c>
      <c r="J6" s="279"/>
      <c r="K6" s="279"/>
      <c r="L6" s="279"/>
      <c r="M6" s="280">
        <v>56610</v>
      </c>
      <c r="N6" s="280">
        <v>69040</v>
      </c>
      <c r="O6" s="279"/>
    </row>
    <row r="7" spans="1:15" ht="11.25" customHeight="1">
      <c r="A7" s="283">
        <f>A6-0.5</f>
        <v>23.5</v>
      </c>
      <c r="B7" s="283"/>
      <c r="C7" s="284"/>
      <c r="D7" s="283"/>
      <c r="E7" s="283">
        <v>52940</v>
      </c>
      <c r="F7" s="283"/>
      <c r="G7" s="283"/>
      <c r="I7" s="279">
        <f t="shared" si="0"/>
        <v>25.5</v>
      </c>
      <c r="J7" s="279"/>
      <c r="K7" s="279"/>
      <c r="L7" s="279"/>
      <c r="M7" s="280">
        <v>55720</v>
      </c>
      <c r="N7" s="280">
        <v>68000</v>
      </c>
      <c r="O7" s="279"/>
    </row>
    <row r="8" spans="1:15" ht="11.25" customHeight="1">
      <c r="A8" s="283">
        <f aca="true" t="shared" si="1" ref="A8:A52">A7-0.5</f>
        <v>23</v>
      </c>
      <c r="B8" s="283"/>
      <c r="C8" s="284"/>
      <c r="D8" s="283"/>
      <c r="E8" s="283">
        <v>52060</v>
      </c>
      <c r="F8" s="283">
        <v>62760</v>
      </c>
      <c r="G8" s="283"/>
      <c r="I8" s="279">
        <f t="shared" si="0"/>
        <v>25</v>
      </c>
      <c r="J8" s="279"/>
      <c r="K8" s="279"/>
      <c r="L8" s="279"/>
      <c r="M8" s="280">
        <v>54820</v>
      </c>
      <c r="N8" s="280">
        <v>66960</v>
      </c>
      <c r="O8" s="279"/>
    </row>
    <row r="9" spans="1:15" ht="11.25" customHeight="1">
      <c r="A9" s="283">
        <f t="shared" si="1"/>
        <v>22.5</v>
      </c>
      <c r="B9" s="283"/>
      <c r="C9" s="284"/>
      <c r="D9" s="283"/>
      <c r="E9" s="283">
        <v>51170</v>
      </c>
      <c r="F9" s="283">
        <v>62100</v>
      </c>
      <c r="G9" s="283"/>
      <c r="I9" s="279">
        <f t="shared" si="0"/>
        <v>24.5</v>
      </c>
      <c r="J9" s="279"/>
      <c r="K9" s="279"/>
      <c r="L9" s="279"/>
      <c r="M9" s="280">
        <v>53950</v>
      </c>
      <c r="N9" s="280">
        <v>65910</v>
      </c>
      <c r="O9" s="279"/>
    </row>
    <row r="10" spans="1:15" ht="11.25" customHeight="1">
      <c r="A10" s="283">
        <f t="shared" si="1"/>
        <v>22</v>
      </c>
      <c r="B10" s="283"/>
      <c r="C10" s="284"/>
      <c r="D10" s="283"/>
      <c r="E10" s="283">
        <v>50290</v>
      </c>
      <c r="F10" s="283">
        <v>61110</v>
      </c>
      <c r="G10" s="283"/>
      <c r="I10" s="279">
        <f t="shared" si="0"/>
        <v>24</v>
      </c>
      <c r="J10" s="279"/>
      <c r="K10" s="279"/>
      <c r="L10" s="279"/>
      <c r="M10" s="279">
        <v>53080</v>
      </c>
      <c r="N10" s="280">
        <v>64860</v>
      </c>
      <c r="O10" s="279"/>
    </row>
    <row r="11" spans="1:15" ht="11.25" customHeight="1">
      <c r="A11" s="283">
        <f t="shared" si="1"/>
        <v>21.5</v>
      </c>
      <c r="B11" s="283"/>
      <c r="C11" s="284"/>
      <c r="D11" s="283"/>
      <c r="E11" s="283">
        <v>49420</v>
      </c>
      <c r="F11" s="283">
        <v>60150</v>
      </c>
      <c r="G11" s="283"/>
      <c r="I11" s="279">
        <f t="shared" si="0"/>
        <v>23.5</v>
      </c>
      <c r="J11" s="279"/>
      <c r="K11" s="279"/>
      <c r="L11" s="279"/>
      <c r="M11" s="279">
        <v>52940</v>
      </c>
      <c r="N11" s="280">
        <v>63810</v>
      </c>
      <c r="O11" s="279"/>
    </row>
    <row r="12" spans="1:15" ht="11.25" customHeight="1">
      <c r="A12" s="283">
        <f t="shared" si="1"/>
        <v>21</v>
      </c>
      <c r="B12" s="283"/>
      <c r="C12" s="283">
        <v>31190</v>
      </c>
      <c r="D12" s="283" t="s">
        <v>271</v>
      </c>
      <c r="E12" s="283">
        <v>48540</v>
      </c>
      <c r="F12" s="283">
        <v>59190</v>
      </c>
      <c r="G12" s="283"/>
      <c r="I12" s="279">
        <f t="shared" si="0"/>
        <v>23</v>
      </c>
      <c r="J12" s="279"/>
      <c r="K12" s="279"/>
      <c r="L12" s="280">
        <v>41620</v>
      </c>
      <c r="M12" s="279">
        <v>52060</v>
      </c>
      <c r="N12" s="279">
        <v>62760</v>
      </c>
      <c r="O12" s="279"/>
    </row>
    <row r="13" spans="1:15" ht="11.25" customHeight="1">
      <c r="A13" s="283">
        <f t="shared" si="1"/>
        <v>20.5</v>
      </c>
      <c r="B13" s="283"/>
      <c r="C13" s="283">
        <v>30710</v>
      </c>
      <c r="D13" s="283"/>
      <c r="E13" s="283">
        <v>47660</v>
      </c>
      <c r="F13" s="283">
        <v>58260</v>
      </c>
      <c r="G13" s="283"/>
      <c r="I13" s="279">
        <v>22.5</v>
      </c>
      <c r="J13" s="279"/>
      <c r="K13" s="279"/>
      <c r="L13" s="280">
        <v>40990</v>
      </c>
      <c r="M13" s="279">
        <v>51170</v>
      </c>
      <c r="N13" s="279">
        <v>62100</v>
      </c>
      <c r="O13" s="279"/>
    </row>
    <row r="14" spans="1:27" ht="11.25" customHeight="1">
      <c r="A14" s="283">
        <f t="shared" si="1"/>
        <v>20</v>
      </c>
      <c r="B14" s="283"/>
      <c r="C14" s="283">
        <v>30190</v>
      </c>
      <c r="D14" s="283">
        <v>37830</v>
      </c>
      <c r="E14" s="283">
        <v>46760</v>
      </c>
      <c r="F14" s="283">
        <v>57330</v>
      </c>
      <c r="G14" s="283"/>
      <c r="I14" s="279">
        <v>22</v>
      </c>
      <c r="J14" s="279"/>
      <c r="K14" s="279"/>
      <c r="L14" s="280">
        <v>40360</v>
      </c>
      <c r="M14" s="279">
        <v>50290</v>
      </c>
      <c r="N14" s="279">
        <v>61110</v>
      </c>
      <c r="O14" s="280">
        <v>76800</v>
      </c>
      <c r="R14" s="990" t="s">
        <v>272</v>
      </c>
      <c r="S14" s="991"/>
      <c r="T14" s="991"/>
      <c r="U14" s="991"/>
      <c r="V14" s="991"/>
      <c r="W14" s="991"/>
      <c r="X14" s="991"/>
      <c r="Y14" s="991"/>
      <c r="Z14" s="991"/>
      <c r="AA14" s="992"/>
    </row>
    <row r="15" spans="1:27" ht="11.25" customHeight="1">
      <c r="A15" s="283">
        <f t="shared" si="1"/>
        <v>19.5</v>
      </c>
      <c r="B15" s="283"/>
      <c r="C15" s="283">
        <v>29700</v>
      </c>
      <c r="D15" s="283">
        <v>37460</v>
      </c>
      <c r="E15" s="283">
        <v>46040</v>
      </c>
      <c r="F15" s="283">
        <v>56450</v>
      </c>
      <c r="G15" s="283"/>
      <c r="I15" s="279">
        <v>21.5</v>
      </c>
      <c r="J15" s="279"/>
      <c r="K15" s="280">
        <v>34310</v>
      </c>
      <c r="L15" s="280">
        <v>39730</v>
      </c>
      <c r="M15" s="279">
        <v>49420</v>
      </c>
      <c r="N15" s="279">
        <v>60150</v>
      </c>
      <c r="O15" s="280">
        <v>75560</v>
      </c>
      <c r="R15" s="993"/>
      <c r="S15" s="994"/>
      <c r="T15" s="994"/>
      <c r="U15" s="994"/>
      <c r="V15" s="994"/>
      <c r="W15" s="994"/>
      <c r="X15" s="994"/>
      <c r="Y15" s="994"/>
      <c r="Z15" s="994"/>
      <c r="AA15" s="995"/>
    </row>
    <row r="16" spans="1:27" ht="11.25" customHeight="1">
      <c r="A16" s="283">
        <f t="shared" si="1"/>
        <v>19</v>
      </c>
      <c r="B16" s="283"/>
      <c r="C16" s="283">
        <v>29190</v>
      </c>
      <c r="D16" s="283">
        <v>36840</v>
      </c>
      <c r="E16" s="283">
        <v>45290</v>
      </c>
      <c r="F16" s="283">
        <v>55570</v>
      </c>
      <c r="G16" s="283">
        <v>69810</v>
      </c>
      <c r="I16" s="279">
        <f>I15-0.5</f>
        <v>21</v>
      </c>
      <c r="J16" s="279"/>
      <c r="K16" s="280">
        <v>33790</v>
      </c>
      <c r="L16" s="280">
        <v>39100</v>
      </c>
      <c r="M16" s="279">
        <v>48540</v>
      </c>
      <c r="N16" s="279">
        <v>59190</v>
      </c>
      <c r="O16" s="280">
        <v>74320</v>
      </c>
      <c r="R16" s="993" t="s">
        <v>273</v>
      </c>
      <c r="S16" s="994"/>
      <c r="T16" s="994"/>
      <c r="U16" s="994"/>
      <c r="V16" s="994"/>
      <c r="W16" s="994"/>
      <c r="X16" s="994"/>
      <c r="Y16" s="994"/>
      <c r="Z16" s="994"/>
      <c r="AA16" s="995"/>
    </row>
    <row r="17" spans="1:27" ht="11.25" customHeight="1">
      <c r="A17" s="283">
        <f t="shared" si="1"/>
        <v>18.5</v>
      </c>
      <c r="B17" s="283"/>
      <c r="C17" s="283">
        <v>28710</v>
      </c>
      <c r="D17" s="283">
        <v>36250</v>
      </c>
      <c r="E17" s="283">
        <v>44560</v>
      </c>
      <c r="F17" s="283">
        <v>54690</v>
      </c>
      <c r="G17" s="283">
        <v>68590</v>
      </c>
      <c r="I17" s="279">
        <f aca="true" t="shared" si="2" ref="I17:I56">I16-0.5</f>
        <v>20.5</v>
      </c>
      <c r="J17" s="279"/>
      <c r="K17" s="280">
        <v>33270</v>
      </c>
      <c r="L17" s="280">
        <v>38470</v>
      </c>
      <c r="M17" s="279">
        <v>47660</v>
      </c>
      <c r="N17" s="279">
        <v>58260</v>
      </c>
      <c r="O17" s="280">
        <v>73190</v>
      </c>
      <c r="R17" s="996"/>
      <c r="S17" s="997"/>
      <c r="T17" s="997"/>
      <c r="U17" s="997"/>
      <c r="V17" s="997"/>
      <c r="W17" s="997"/>
      <c r="X17" s="997"/>
      <c r="Y17" s="997"/>
      <c r="Z17" s="997"/>
      <c r="AA17" s="998"/>
    </row>
    <row r="18" spans="1:27" ht="11.25" customHeight="1">
      <c r="A18" s="283">
        <f t="shared" si="1"/>
        <v>18</v>
      </c>
      <c r="B18" s="283"/>
      <c r="C18" s="283">
        <v>28210</v>
      </c>
      <c r="D18" s="283">
        <v>35640</v>
      </c>
      <c r="E18" s="283">
        <v>43800</v>
      </c>
      <c r="F18" s="283">
        <v>53820</v>
      </c>
      <c r="G18" s="283">
        <v>67430</v>
      </c>
      <c r="I18" s="279">
        <f t="shared" si="2"/>
        <v>20</v>
      </c>
      <c r="J18" s="279"/>
      <c r="K18" s="280">
        <v>32750</v>
      </c>
      <c r="L18" s="279">
        <v>37830</v>
      </c>
      <c r="M18" s="279">
        <v>46760</v>
      </c>
      <c r="N18" s="279">
        <v>57330</v>
      </c>
      <c r="O18" s="280">
        <v>72060</v>
      </c>
      <c r="R18" s="999" t="s">
        <v>274</v>
      </c>
      <c r="S18" s="1000"/>
      <c r="T18" s="1000"/>
      <c r="U18" s="1000"/>
      <c r="V18" s="1000"/>
      <c r="W18" s="1000"/>
      <c r="X18" s="1000"/>
      <c r="Y18" s="1000"/>
      <c r="Z18" s="1000"/>
      <c r="AA18" s="1001"/>
    </row>
    <row r="19" spans="1:27" ht="11.25" customHeight="1">
      <c r="A19" s="283">
        <f t="shared" si="1"/>
        <v>17.5</v>
      </c>
      <c r="B19" s="283"/>
      <c r="C19" s="283">
        <v>27710</v>
      </c>
      <c r="D19" s="283">
        <v>35050</v>
      </c>
      <c r="E19" s="283">
        <v>43080</v>
      </c>
      <c r="F19" s="283">
        <v>52940</v>
      </c>
      <c r="G19" s="283">
        <v>66280</v>
      </c>
      <c r="I19" s="279">
        <f t="shared" si="2"/>
        <v>19.5</v>
      </c>
      <c r="J19" s="279"/>
      <c r="K19" s="280">
        <v>32230</v>
      </c>
      <c r="L19" s="279">
        <v>37460</v>
      </c>
      <c r="M19" s="279">
        <v>46040</v>
      </c>
      <c r="N19" s="279">
        <v>56450</v>
      </c>
      <c r="O19" s="280">
        <v>70920</v>
      </c>
      <c r="R19" s="1002"/>
      <c r="S19" s="1003"/>
      <c r="T19" s="1003"/>
      <c r="U19" s="1003"/>
      <c r="V19" s="1003"/>
      <c r="W19" s="1003"/>
      <c r="X19" s="1003"/>
      <c r="Y19" s="1003"/>
      <c r="Z19" s="1003"/>
      <c r="AA19" s="1004"/>
    </row>
    <row r="20" spans="1:27" ht="11.25" customHeight="1">
      <c r="A20" s="283">
        <f t="shared" si="1"/>
        <v>17</v>
      </c>
      <c r="B20" s="283"/>
      <c r="C20" s="283">
        <v>27210</v>
      </c>
      <c r="D20" s="283">
        <v>34430</v>
      </c>
      <c r="E20" s="283">
        <v>42330</v>
      </c>
      <c r="F20" s="283">
        <v>52060</v>
      </c>
      <c r="G20" s="283">
        <v>65100</v>
      </c>
      <c r="I20" s="279">
        <f t="shared" si="2"/>
        <v>19</v>
      </c>
      <c r="J20" s="279"/>
      <c r="K20" s="280">
        <v>31710</v>
      </c>
      <c r="L20" s="279">
        <v>36840</v>
      </c>
      <c r="M20" s="279">
        <v>45290</v>
      </c>
      <c r="N20" s="279">
        <v>55570</v>
      </c>
      <c r="O20" s="279">
        <v>69810</v>
      </c>
      <c r="R20" s="1002" t="s">
        <v>275</v>
      </c>
      <c r="S20" s="1003"/>
      <c r="T20" s="1003"/>
      <c r="U20" s="1003"/>
      <c r="V20" s="1003"/>
      <c r="W20" s="1003"/>
      <c r="X20" s="1003"/>
      <c r="Y20" s="1003"/>
      <c r="Z20" s="1003"/>
      <c r="AA20" s="1004"/>
    </row>
    <row r="21" spans="1:27" ht="11.25" customHeight="1">
      <c r="A21" s="283">
        <f t="shared" si="1"/>
        <v>16.5</v>
      </c>
      <c r="B21" s="283"/>
      <c r="C21" s="283">
        <v>26720</v>
      </c>
      <c r="D21" s="283">
        <v>33850</v>
      </c>
      <c r="E21" s="283">
        <v>41580</v>
      </c>
      <c r="F21" s="283">
        <v>51170</v>
      </c>
      <c r="G21" s="283">
        <v>63960</v>
      </c>
      <c r="I21" s="279">
        <f t="shared" si="2"/>
        <v>18.5</v>
      </c>
      <c r="J21" s="279"/>
      <c r="K21" s="279">
        <v>31140</v>
      </c>
      <c r="L21" s="279">
        <v>36250</v>
      </c>
      <c r="M21" s="279">
        <v>44560</v>
      </c>
      <c r="N21" s="279">
        <v>54690</v>
      </c>
      <c r="O21" s="279">
        <v>68590</v>
      </c>
      <c r="R21" s="1005"/>
      <c r="S21" s="1006"/>
      <c r="T21" s="1006"/>
      <c r="U21" s="1006"/>
      <c r="V21" s="1006"/>
      <c r="W21" s="1006"/>
      <c r="X21" s="1006"/>
      <c r="Y21" s="1006"/>
      <c r="Z21" s="1006"/>
      <c r="AA21" s="1007"/>
    </row>
    <row r="22" spans="1:27" ht="11.25" customHeight="1">
      <c r="A22" s="283">
        <f t="shared" si="1"/>
        <v>16</v>
      </c>
      <c r="B22" s="283"/>
      <c r="C22" s="283">
        <v>26210</v>
      </c>
      <c r="D22" s="283">
        <v>33260</v>
      </c>
      <c r="E22" s="283">
        <v>40860</v>
      </c>
      <c r="F22" s="283">
        <v>50290</v>
      </c>
      <c r="G22" s="283">
        <v>62820</v>
      </c>
      <c r="I22" s="279">
        <f t="shared" si="2"/>
        <v>18</v>
      </c>
      <c r="J22" s="279"/>
      <c r="K22" s="279">
        <v>30710</v>
      </c>
      <c r="L22" s="279">
        <v>35640</v>
      </c>
      <c r="M22" s="279">
        <v>43800</v>
      </c>
      <c r="N22" s="279">
        <v>53820</v>
      </c>
      <c r="O22" s="279">
        <v>67430</v>
      </c>
      <c r="R22" s="1035" t="s">
        <v>276</v>
      </c>
      <c r="S22" s="1036"/>
      <c r="T22" s="1036"/>
      <c r="U22" s="1036"/>
      <c r="V22" s="1036"/>
      <c r="W22" s="1036"/>
      <c r="X22" s="1036"/>
      <c r="Y22" s="1036"/>
      <c r="Z22" s="1036"/>
      <c r="AA22" s="1037"/>
    </row>
    <row r="23" spans="1:27" ht="11.25" customHeight="1">
      <c r="A23" s="283">
        <f t="shared" si="1"/>
        <v>15.5</v>
      </c>
      <c r="B23" s="283"/>
      <c r="C23" s="283">
        <v>25730</v>
      </c>
      <c r="D23" s="283">
        <v>32650</v>
      </c>
      <c r="E23" s="283">
        <v>40100</v>
      </c>
      <c r="F23" s="283">
        <v>49420</v>
      </c>
      <c r="G23" s="283">
        <v>61640</v>
      </c>
      <c r="I23" s="279">
        <f t="shared" si="2"/>
        <v>17.5</v>
      </c>
      <c r="J23" s="279"/>
      <c r="K23" s="279">
        <v>30190</v>
      </c>
      <c r="L23" s="279">
        <v>35050</v>
      </c>
      <c r="M23" s="279">
        <v>43080</v>
      </c>
      <c r="N23" s="279">
        <v>52940</v>
      </c>
      <c r="O23" s="279">
        <v>66280</v>
      </c>
      <c r="R23" s="1038"/>
      <c r="S23" s="1039"/>
      <c r="T23" s="1039"/>
      <c r="U23" s="1039"/>
      <c r="V23" s="1039"/>
      <c r="W23" s="1039"/>
      <c r="X23" s="1039"/>
      <c r="Y23" s="1039"/>
      <c r="Z23" s="1039"/>
      <c r="AA23" s="1040"/>
    </row>
    <row r="24" spans="1:27" ht="11.25" customHeight="1">
      <c r="A24" s="283">
        <f t="shared" si="1"/>
        <v>15</v>
      </c>
      <c r="B24" s="283"/>
      <c r="C24" s="283">
        <v>25240</v>
      </c>
      <c r="D24" s="283">
        <v>32060</v>
      </c>
      <c r="E24" s="283">
        <v>39370</v>
      </c>
      <c r="F24" s="283">
        <v>48540</v>
      </c>
      <c r="G24" s="283">
        <v>60500</v>
      </c>
      <c r="I24" s="279">
        <f t="shared" si="2"/>
        <v>17</v>
      </c>
      <c r="J24" s="279"/>
      <c r="K24" s="279">
        <v>29700</v>
      </c>
      <c r="L24" s="279">
        <v>34430</v>
      </c>
      <c r="M24" s="279">
        <v>42330</v>
      </c>
      <c r="N24" s="279">
        <v>52060</v>
      </c>
      <c r="O24" s="279">
        <v>65100</v>
      </c>
      <c r="R24" s="1038" t="s">
        <v>277</v>
      </c>
      <c r="S24" s="1039"/>
      <c r="T24" s="1039"/>
      <c r="U24" s="1039"/>
      <c r="V24" s="1039"/>
      <c r="W24" s="1039"/>
      <c r="X24" s="1039"/>
      <c r="Y24" s="1039"/>
      <c r="Z24" s="1039"/>
      <c r="AA24" s="1040"/>
    </row>
    <row r="25" spans="1:27" ht="11.25" customHeight="1">
      <c r="A25" s="283">
        <f t="shared" si="1"/>
        <v>14.5</v>
      </c>
      <c r="B25" s="283"/>
      <c r="C25" s="283">
        <v>24750</v>
      </c>
      <c r="D25" s="283">
        <v>31440</v>
      </c>
      <c r="E25" s="283">
        <v>38620</v>
      </c>
      <c r="F25" s="283">
        <v>47660</v>
      </c>
      <c r="G25" s="283">
        <v>59340</v>
      </c>
      <c r="I25" s="279">
        <f t="shared" si="2"/>
        <v>16.5</v>
      </c>
      <c r="J25" s="279"/>
      <c r="K25" s="279">
        <v>29190</v>
      </c>
      <c r="L25" s="279">
        <v>33850</v>
      </c>
      <c r="M25" s="279">
        <v>41580</v>
      </c>
      <c r="N25" s="279">
        <v>51170</v>
      </c>
      <c r="O25" s="279">
        <v>63960</v>
      </c>
      <c r="R25" s="1041"/>
      <c r="S25" s="1042"/>
      <c r="T25" s="1042"/>
      <c r="U25" s="1042"/>
      <c r="V25" s="1042"/>
      <c r="W25" s="1042"/>
      <c r="X25" s="1042"/>
      <c r="Y25" s="1042"/>
      <c r="Z25" s="1042"/>
      <c r="AA25" s="1043"/>
    </row>
    <row r="26" spans="1:15" ht="11.25" customHeight="1">
      <c r="A26" s="283">
        <f t="shared" si="1"/>
        <v>14</v>
      </c>
      <c r="B26" s="283">
        <v>17690</v>
      </c>
      <c r="C26" s="283">
        <v>24290</v>
      </c>
      <c r="D26" s="283">
        <v>30850</v>
      </c>
      <c r="E26" s="283">
        <v>37900</v>
      </c>
      <c r="F26" s="283">
        <v>46770</v>
      </c>
      <c r="G26" s="283">
        <v>58210</v>
      </c>
      <c r="I26" s="279">
        <f t="shared" si="2"/>
        <v>16</v>
      </c>
      <c r="J26" s="279"/>
      <c r="K26" s="279">
        <v>28710</v>
      </c>
      <c r="L26" s="279">
        <v>33260</v>
      </c>
      <c r="M26" s="279">
        <v>40860</v>
      </c>
      <c r="N26" s="279">
        <v>50290</v>
      </c>
      <c r="O26" s="279">
        <v>62820</v>
      </c>
    </row>
    <row r="27" spans="1:15" ht="11.25" customHeight="1">
      <c r="A27" s="283">
        <f t="shared" si="1"/>
        <v>13.5</v>
      </c>
      <c r="B27" s="283">
        <v>17310</v>
      </c>
      <c r="C27" s="283">
        <v>23810</v>
      </c>
      <c r="D27" s="283">
        <v>30280</v>
      </c>
      <c r="E27" s="283">
        <v>37200</v>
      </c>
      <c r="F27" s="283">
        <v>45890</v>
      </c>
      <c r="G27" s="283">
        <v>57050</v>
      </c>
      <c r="I27" s="279">
        <f t="shared" si="2"/>
        <v>15.5</v>
      </c>
      <c r="J27" s="279"/>
      <c r="K27" s="279">
        <v>28210</v>
      </c>
      <c r="L27" s="279">
        <v>32650</v>
      </c>
      <c r="M27" s="279">
        <v>40100</v>
      </c>
      <c r="N27" s="279">
        <v>49420</v>
      </c>
      <c r="O27" s="279">
        <v>61640</v>
      </c>
    </row>
    <row r="28" spans="1:15" ht="11.25" customHeight="1">
      <c r="A28" s="283">
        <f t="shared" si="1"/>
        <v>13</v>
      </c>
      <c r="B28" s="283">
        <v>16920</v>
      </c>
      <c r="C28" s="283">
        <v>23360</v>
      </c>
      <c r="D28" s="283">
        <v>29690</v>
      </c>
      <c r="E28" s="283">
        <v>36480</v>
      </c>
      <c r="F28" s="283">
        <v>45010</v>
      </c>
      <c r="G28" s="283">
        <v>55930</v>
      </c>
      <c r="I28" s="279">
        <f t="shared" si="2"/>
        <v>15</v>
      </c>
      <c r="J28" s="279"/>
      <c r="K28" s="279">
        <v>27710</v>
      </c>
      <c r="L28" s="279">
        <v>32060</v>
      </c>
      <c r="M28" s="279">
        <v>39370</v>
      </c>
      <c r="N28" s="279">
        <v>48540</v>
      </c>
      <c r="O28" s="279">
        <v>60500</v>
      </c>
    </row>
    <row r="29" spans="1:15" ht="11.25" customHeight="1">
      <c r="A29" s="283">
        <f t="shared" si="1"/>
        <v>12.5</v>
      </c>
      <c r="B29" s="283">
        <v>16570</v>
      </c>
      <c r="C29" s="283">
        <v>22890</v>
      </c>
      <c r="D29" s="283">
        <v>29140</v>
      </c>
      <c r="E29" s="283">
        <v>35800</v>
      </c>
      <c r="F29" s="283">
        <v>44170</v>
      </c>
      <c r="G29" s="283">
        <v>54780</v>
      </c>
      <c r="I29" s="279">
        <f t="shared" si="2"/>
        <v>14.5</v>
      </c>
      <c r="J29" s="279"/>
      <c r="K29" s="279">
        <v>27210</v>
      </c>
      <c r="L29" s="279">
        <v>31440</v>
      </c>
      <c r="M29" s="279">
        <v>38620</v>
      </c>
      <c r="N29" s="279">
        <v>47660</v>
      </c>
      <c r="O29" s="279">
        <v>59340</v>
      </c>
    </row>
    <row r="30" spans="1:15" ht="11.25" customHeight="1">
      <c r="A30" s="283">
        <f t="shared" si="1"/>
        <v>12</v>
      </c>
      <c r="B30" s="283">
        <v>16190</v>
      </c>
      <c r="C30" s="283">
        <v>22450</v>
      </c>
      <c r="D30" s="283">
        <v>28590</v>
      </c>
      <c r="E30" s="283">
        <v>35120</v>
      </c>
      <c r="F30" s="283">
        <v>43320</v>
      </c>
      <c r="G30" s="283">
        <v>53640</v>
      </c>
      <c r="I30" s="279">
        <f t="shared" si="2"/>
        <v>14</v>
      </c>
      <c r="J30" s="279"/>
      <c r="K30" s="279">
        <v>26720</v>
      </c>
      <c r="L30" s="279">
        <v>30850</v>
      </c>
      <c r="M30" s="279">
        <v>37900</v>
      </c>
      <c r="N30" s="279">
        <v>46770</v>
      </c>
      <c r="O30" s="279">
        <v>58210</v>
      </c>
    </row>
    <row r="31" spans="1:15" ht="11.25" customHeight="1">
      <c r="A31" s="283">
        <f t="shared" si="1"/>
        <v>11.5</v>
      </c>
      <c r="B31" s="283">
        <v>15800</v>
      </c>
      <c r="C31" s="283">
        <v>22000</v>
      </c>
      <c r="D31" s="283">
        <v>28050</v>
      </c>
      <c r="E31" s="283">
        <v>34470</v>
      </c>
      <c r="F31" s="283">
        <v>42510</v>
      </c>
      <c r="G31" s="283">
        <v>52520</v>
      </c>
      <c r="I31" s="279">
        <f t="shared" si="2"/>
        <v>13.5</v>
      </c>
      <c r="J31" s="279"/>
      <c r="K31" s="279">
        <v>26210</v>
      </c>
      <c r="L31" s="279">
        <v>30280</v>
      </c>
      <c r="M31" s="279">
        <v>37200</v>
      </c>
      <c r="N31" s="279">
        <v>45890</v>
      </c>
      <c r="O31" s="279">
        <v>57050</v>
      </c>
    </row>
    <row r="32" spans="1:15" ht="11.25" customHeight="1">
      <c r="A32" s="283">
        <f t="shared" si="1"/>
        <v>11</v>
      </c>
      <c r="B32" s="283">
        <v>15430</v>
      </c>
      <c r="C32" s="283">
        <v>21570</v>
      </c>
      <c r="D32" s="283">
        <v>27500</v>
      </c>
      <c r="E32" s="283">
        <v>33800</v>
      </c>
      <c r="F32" s="283">
        <v>41720</v>
      </c>
      <c r="G32" s="283">
        <v>51380</v>
      </c>
      <c r="I32" s="279">
        <f t="shared" si="2"/>
        <v>13</v>
      </c>
      <c r="J32" s="280">
        <v>24750</v>
      </c>
      <c r="K32" s="279">
        <v>25730</v>
      </c>
      <c r="L32" s="279">
        <v>29690</v>
      </c>
      <c r="M32" s="279">
        <v>36480</v>
      </c>
      <c r="N32" s="279">
        <v>45010</v>
      </c>
      <c r="O32" s="279">
        <v>55930</v>
      </c>
    </row>
    <row r="33" spans="1:15" ht="11.25" customHeight="1">
      <c r="A33" s="283">
        <f t="shared" si="1"/>
        <v>10.5</v>
      </c>
      <c r="B33" s="283">
        <v>15050</v>
      </c>
      <c r="C33" s="283">
        <v>21150</v>
      </c>
      <c r="D33" s="283">
        <v>26980</v>
      </c>
      <c r="E33" s="283">
        <v>33140</v>
      </c>
      <c r="F33" s="283">
        <v>40910</v>
      </c>
      <c r="G33" s="283">
        <v>50250</v>
      </c>
      <c r="I33" s="279">
        <f t="shared" si="2"/>
        <v>12.5</v>
      </c>
      <c r="J33" s="280">
        <v>24290</v>
      </c>
      <c r="K33" s="279">
        <v>25240</v>
      </c>
      <c r="L33" s="279">
        <v>29140</v>
      </c>
      <c r="M33" s="279">
        <v>35800</v>
      </c>
      <c r="N33" s="279">
        <v>44170</v>
      </c>
      <c r="O33" s="279">
        <v>54780</v>
      </c>
    </row>
    <row r="34" spans="1:15" ht="11.25" customHeight="1">
      <c r="A34" s="283">
        <f t="shared" si="1"/>
        <v>10</v>
      </c>
      <c r="B34" s="283">
        <v>14660</v>
      </c>
      <c r="C34" s="283">
        <v>20740</v>
      </c>
      <c r="D34" s="283">
        <v>26450</v>
      </c>
      <c r="E34" s="283">
        <v>32510</v>
      </c>
      <c r="F34" s="283">
        <v>40090</v>
      </c>
      <c r="G34" s="283">
        <v>49120</v>
      </c>
      <c r="I34" s="279">
        <f t="shared" si="2"/>
        <v>12</v>
      </c>
      <c r="J34" s="280">
        <v>23810</v>
      </c>
      <c r="K34" s="279">
        <v>24750</v>
      </c>
      <c r="L34" s="279">
        <v>28590</v>
      </c>
      <c r="M34" s="279">
        <v>35120</v>
      </c>
      <c r="N34" s="279">
        <v>43320</v>
      </c>
      <c r="O34" s="279">
        <v>53640</v>
      </c>
    </row>
    <row r="35" spans="1:15" ht="11.25" customHeight="1">
      <c r="A35" s="283">
        <f t="shared" si="1"/>
        <v>9.5</v>
      </c>
      <c r="B35" s="283">
        <v>14300</v>
      </c>
      <c r="C35" s="283">
        <v>20320</v>
      </c>
      <c r="D35" s="283">
        <v>25930</v>
      </c>
      <c r="E35" s="283">
        <v>31870</v>
      </c>
      <c r="F35" s="283">
        <v>39330</v>
      </c>
      <c r="G35" s="283">
        <v>48010</v>
      </c>
      <c r="I35" s="279">
        <f t="shared" si="2"/>
        <v>11.5</v>
      </c>
      <c r="J35" s="280">
        <v>23360</v>
      </c>
      <c r="K35" s="279">
        <v>24290</v>
      </c>
      <c r="L35" s="279">
        <v>28050</v>
      </c>
      <c r="M35" s="279">
        <v>34470</v>
      </c>
      <c r="N35" s="279">
        <v>42510</v>
      </c>
      <c r="O35" s="279">
        <v>52520</v>
      </c>
    </row>
    <row r="36" spans="1:22" ht="11.25" customHeight="1">
      <c r="A36" s="283">
        <f t="shared" si="1"/>
        <v>9</v>
      </c>
      <c r="B36" s="283">
        <v>13770</v>
      </c>
      <c r="C36" s="283">
        <v>19920</v>
      </c>
      <c r="D36" s="283">
        <v>25440</v>
      </c>
      <c r="E36" s="283">
        <v>31250</v>
      </c>
      <c r="F36" s="283">
        <v>38550</v>
      </c>
      <c r="G36" s="283">
        <v>46880</v>
      </c>
      <c r="I36" s="279">
        <f t="shared" si="2"/>
        <v>11</v>
      </c>
      <c r="J36" s="280">
        <v>22890</v>
      </c>
      <c r="K36" s="279">
        <v>23810</v>
      </c>
      <c r="L36" s="279">
        <v>27500</v>
      </c>
      <c r="M36" s="279">
        <v>33800</v>
      </c>
      <c r="N36" s="279">
        <v>41720</v>
      </c>
      <c r="O36" s="279">
        <v>51380</v>
      </c>
      <c r="V36" s="265" t="s">
        <v>35</v>
      </c>
    </row>
    <row r="37" spans="1:15" ht="11.25" customHeight="1">
      <c r="A37" s="283">
        <f t="shared" si="1"/>
        <v>8.5</v>
      </c>
      <c r="B37" s="283">
        <v>13470</v>
      </c>
      <c r="C37" s="283">
        <v>19510</v>
      </c>
      <c r="D37" s="283">
        <v>24930</v>
      </c>
      <c r="E37" s="283">
        <v>30620</v>
      </c>
      <c r="F37" s="283">
        <v>37780</v>
      </c>
      <c r="G37" s="283">
        <v>45770</v>
      </c>
      <c r="I37" s="279">
        <f t="shared" si="2"/>
        <v>10.5</v>
      </c>
      <c r="J37" s="280">
        <v>22450</v>
      </c>
      <c r="K37" s="279">
        <v>23360</v>
      </c>
      <c r="L37" s="279">
        <v>26980</v>
      </c>
      <c r="M37" s="279">
        <v>33140</v>
      </c>
      <c r="N37" s="279">
        <v>40910</v>
      </c>
      <c r="O37" s="279">
        <v>50250</v>
      </c>
    </row>
    <row r="38" spans="1:15" ht="11.25" customHeight="1">
      <c r="A38" s="283">
        <f t="shared" si="1"/>
        <v>8</v>
      </c>
      <c r="B38" s="283">
        <v>13160</v>
      </c>
      <c r="C38" s="283">
        <v>19100</v>
      </c>
      <c r="D38" s="283">
        <v>24440</v>
      </c>
      <c r="E38" s="283">
        <v>30020</v>
      </c>
      <c r="F38" s="283">
        <v>37020</v>
      </c>
      <c r="G38" s="283">
        <v>44660</v>
      </c>
      <c r="I38" s="279">
        <f t="shared" si="2"/>
        <v>10</v>
      </c>
      <c r="J38" s="280">
        <v>22000</v>
      </c>
      <c r="K38" s="279">
        <v>22890</v>
      </c>
      <c r="L38" s="279">
        <v>26450</v>
      </c>
      <c r="M38" s="279">
        <v>32510</v>
      </c>
      <c r="N38" s="279">
        <v>40090</v>
      </c>
      <c r="O38" s="279">
        <v>49120</v>
      </c>
    </row>
    <row r="39" spans="1:15" ht="11.25" customHeight="1">
      <c r="A39" s="283">
        <f t="shared" si="1"/>
        <v>7.5</v>
      </c>
      <c r="B39" s="283">
        <v>12840</v>
      </c>
      <c r="C39" s="283">
        <v>18690</v>
      </c>
      <c r="D39" s="283">
        <v>23940</v>
      </c>
      <c r="E39" s="283">
        <v>29420</v>
      </c>
      <c r="F39" s="283">
        <v>36240</v>
      </c>
      <c r="G39" s="283">
        <v>43560</v>
      </c>
      <c r="I39" s="279">
        <f t="shared" si="2"/>
        <v>9.5</v>
      </c>
      <c r="J39" s="280">
        <v>21570</v>
      </c>
      <c r="K39" s="279">
        <v>22450</v>
      </c>
      <c r="L39" s="279">
        <v>25930</v>
      </c>
      <c r="M39" s="279">
        <v>31870</v>
      </c>
      <c r="N39" s="279">
        <v>39330</v>
      </c>
      <c r="O39" s="279">
        <v>48010</v>
      </c>
    </row>
    <row r="40" spans="1:15" ht="11.25" customHeight="1">
      <c r="A40" s="283">
        <f t="shared" si="1"/>
        <v>7</v>
      </c>
      <c r="B40" s="283">
        <v>12530</v>
      </c>
      <c r="C40" s="283">
        <v>18270</v>
      </c>
      <c r="D40" s="283">
        <v>23450</v>
      </c>
      <c r="E40" s="283">
        <v>28810</v>
      </c>
      <c r="F40" s="283">
        <v>35480</v>
      </c>
      <c r="G40" s="283">
        <v>42480</v>
      </c>
      <c r="I40" s="279">
        <f t="shared" si="2"/>
        <v>9</v>
      </c>
      <c r="J40" s="280">
        <v>21150</v>
      </c>
      <c r="K40" s="279">
        <v>22000</v>
      </c>
      <c r="L40" s="279">
        <v>25440</v>
      </c>
      <c r="M40" s="279">
        <v>31250</v>
      </c>
      <c r="N40" s="279">
        <v>38550</v>
      </c>
      <c r="O40" s="279">
        <v>46880</v>
      </c>
    </row>
    <row r="41" spans="1:15" ht="11.25" customHeight="1">
      <c r="A41" s="283">
        <f t="shared" si="1"/>
        <v>6.5</v>
      </c>
      <c r="B41" s="283">
        <v>12240</v>
      </c>
      <c r="C41" s="283">
        <v>17910</v>
      </c>
      <c r="D41" s="283">
        <v>22940</v>
      </c>
      <c r="E41" s="283">
        <v>28190</v>
      </c>
      <c r="F41" s="283">
        <v>34690</v>
      </c>
      <c r="G41" s="283">
        <v>41400</v>
      </c>
      <c r="I41" s="279">
        <f t="shared" si="2"/>
        <v>8.5</v>
      </c>
      <c r="J41" s="280">
        <v>20750</v>
      </c>
      <c r="K41" s="279">
        <v>21570</v>
      </c>
      <c r="L41" s="279">
        <v>24930</v>
      </c>
      <c r="M41" s="279">
        <v>30620</v>
      </c>
      <c r="N41" s="279">
        <v>37780</v>
      </c>
      <c r="O41" s="279">
        <v>45770</v>
      </c>
    </row>
    <row r="42" spans="1:15" ht="11.25" customHeight="1">
      <c r="A42" s="283">
        <f t="shared" si="1"/>
        <v>6</v>
      </c>
      <c r="B42" s="283">
        <v>11920</v>
      </c>
      <c r="C42" s="283">
        <v>17490</v>
      </c>
      <c r="D42" s="283">
        <v>22460</v>
      </c>
      <c r="E42" s="283">
        <v>27580</v>
      </c>
      <c r="F42" s="283">
        <v>33920</v>
      </c>
      <c r="G42" s="283">
        <v>40360</v>
      </c>
      <c r="I42" s="279">
        <f t="shared" si="2"/>
        <v>8</v>
      </c>
      <c r="J42" s="280">
        <v>20320</v>
      </c>
      <c r="K42" s="279">
        <v>21150</v>
      </c>
      <c r="L42" s="279">
        <v>24440</v>
      </c>
      <c r="M42" s="279">
        <v>30020</v>
      </c>
      <c r="N42" s="279">
        <v>37020</v>
      </c>
      <c r="O42" s="279">
        <v>44660</v>
      </c>
    </row>
    <row r="43" spans="1:15" ht="11.25" customHeight="1">
      <c r="A43" s="283">
        <f t="shared" si="1"/>
        <v>5.5</v>
      </c>
      <c r="B43" s="283">
        <v>11620</v>
      </c>
      <c r="C43" s="283">
        <v>17070</v>
      </c>
      <c r="D43" s="283">
        <v>21950</v>
      </c>
      <c r="E43" s="283">
        <v>26970</v>
      </c>
      <c r="F43" s="283">
        <v>33150</v>
      </c>
      <c r="G43" s="283">
        <v>39300</v>
      </c>
      <c r="I43" s="279">
        <f t="shared" si="2"/>
        <v>7.5</v>
      </c>
      <c r="J43" s="280">
        <v>19920</v>
      </c>
      <c r="K43" s="279">
        <v>20740</v>
      </c>
      <c r="L43" s="279">
        <v>23940</v>
      </c>
      <c r="M43" s="279">
        <v>29420</v>
      </c>
      <c r="N43" s="279">
        <v>36240</v>
      </c>
      <c r="O43" s="279">
        <v>43560</v>
      </c>
    </row>
    <row r="44" spans="1:15" ht="11.25" customHeight="1">
      <c r="A44" s="283">
        <f t="shared" si="1"/>
        <v>5</v>
      </c>
      <c r="B44" s="283">
        <v>11200</v>
      </c>
      <c r="C44" s="283">
        <v>16670</v>
      </c>
      <c r="D44" s="283">
        <v>21460</v>
      </c>
      <c r="E44" s="283">
        <v>26350</v>
      </c>
      <c r="F44" s="283">
        <v>32390</v>
      </c>
      <c r="G44" s="283">
        <v>38260</v>
      </c>
      <c r="I44" s="279">
        <f t="shared" si="2"/>
        <v>7</v>
      </c>
      <c r="J44" s="280">
        <v>19510</v>
      </c>
      <c r="K44" s="279">
        <v>20320</v>
      </c>
      <c r="L44" s="279">
        <v>23450</v>
      </c>
      <c r="M44" s="279">
        <v>28810</v>
      </c>
      <c r="N44" s="279">
        <v>35480</v>
      </c>
      <c r="O44" s="279">
        <v>42480</v>
      </c>
    </row>
    <row r="45" spans="1:15" ht="11.25" customHeight="1">
      <c r="A45" s="283">
        <f t="shared" si="1"/>
        <v>4.5</v>
      </c>
      <c r="B45" s="283">
        <v>10950</v>
      </c>
      <c r="C45" s="283">
        <v>16260</v>
      </c>
      <c r="D45" s="283">
        <v>20960</v>
      </c>
      <c r="E45" s="283">
        <v>25740</v>
      </c>
      <c r="F45" s="283">
        <v>31630</v>
      </c>
      <c r="G45" s="283">
        <v>37240</v>
      </c>
      <c r="I45" s="279">
        <f t="shared" si="2"/>
        <v>6.5</v>
      </c>
      <c r="J45" s="280">
        <v>19100</v>
      </c>
      <c r="K45" s="279">
        <v>19920</v>
      </c>
      <c r="L45" s="279">
        <v>22940</v>
      </c>
      <c r="M45" s="279">
        <v>28190</v>
      </c>
      <c r="N45" s="279">
        <v>34690</v>
      </c>
      <c r="O45" s="279">
        <v>41400</v>
      </c>
    </row>
    <row r="46" spans="1:15" ht="11.25" customHeight="1">
      <c r="A46" s="283">
        <f t="shared" si="1"/>
        <v>4</v>
      </c>
      <c r="B46" s="283">
        <v>10700</v>
      </c>
      <c r="C46" s="283">
        <v>15840</v>
      </c>
      <c r="D46" s="283">
        <v>20470</v>
      </c>
      <c r="E46" s="283">
        <v>25140</v>
      </c>
      <c r="F46" s="283">
        <v>30850</v>
      </c>
      <c r="G46" s="283">
        <v>36220</v>
      </c>
      <c r="I46" s="279">
        <f t="shared" si="2"/>
        <v>6</v>
      </c>
      <c r="J46" s="280">
        <v>18690</v>
      </c>
      <c r="K46" s="279">
        <v>19510</v>
      </c>
      <c r="L46" s="279">
        <v>22460</v>
      </c>
      <c r="M46" s="279">
        <v>27580</v>
      </c>
      <c r="N46" s="279">
        <v>33920</v>
      </c>
      <c r="O46" s="279">
        <v>40360</v>
      </c>
    </row>
    <row r="47" spans="1:15" ht="11.25" customHeight="1">
      <c r="A47" s="283">
        <f t="shared" si="1"/>
        <v>3.5</v>
      </c>
      <c r="B47" s="283">
        <v>10440</v>
      </c>
      <c r="C47" s="283">
        <v>15440</v>
      </c>
      <c r="D47" s="283">
        <v>19950</v>
      </c>
      <c r="E47" s="283">
        <v>24510</v>
      </c>
      <c r="F47" s="283">
        <v>30090</v>
      </c>
      <c r="G47" s="283">
        <v>35340</v>
      </c>
      <c r="I47" s="279">
        <f t="shared" si="2"/>
        <v>5.5</v>
      </c>
      <c r="J47" s="280">
        <v>18270</v>
      </c>
      <c r="K47" s="279">
        <v>19100</v>
      </c>
      <c r="L47" s="279">
        <v>21950</v>
      </c>
      <c r="M47" s="279">
        <v>26970</v>
      </c>
      <c r="N47" s="279">
        <v>33150</v>
      </c>
      <c r="O47" s="279">
        <v>39300</v>
      </c>
    </row>
    <row r="48" spans="1:15" ht="11.25" customHeight="1">
      <c r="A48" s="283">
        <f t="shared" si="1"/>
        <v>3</v>
      </c>
      <c r="B48" s="283">
        <v>10190</v>
      </c>
      <c r="C48" s="283">
        <v>15020</v>
      </c>
      <c r="D48" s="283">
        <v>19460</v>
      </c>
      <c r="E48" s="283">
        <v>23910</v>
      </c>
      <c r="F48" s="283">
        <v>29330</v>
      </c>
      <c r="G48" s="283">
        <v>34440</v>
      </c>
      <c r="I48" s="279">
        <f t="shared" si="2"/>
        <v>5</v>
      </c>
      <c r="J48" s="280">
        <v>17910</v>
      </c>
      <c r="K48" s="279">
        <v>18690</v>
      </c>
      <c r="L48" s="279">
        <v>21460</v>
      </c>
      <c r="M48" s="279">
        <v>26350</v>
      </c>
      <c r="N48" s="279">
        <v>32390</v>
      </c>
      <c r="O48" s="279">
        <v>38260</v>
      </c>
    </row>
    <row r="49" spans="1:15" ht="11.25" customHeight="1">
      <c r="A49" s="283">
        <f t="shared" si="1"/>
        <v>2.5</v>
      </c>
      <c r="B49" s="283">
        <v>9960</v>
      </c>
      <c r="C49" s="283">
        <v>14620</v>
      </c>
      <c r="D49" s="283">
        <v>18970</v>
      </c>
      <c r="E49" s="283">
        <v>23280</v>
      </c>
      <c r="F49" s="283">
        <v>28590</v>
      </c>
      <c r="G49" s="283">
        <v>33570</v>
      </c>
      <c r="I49" s="279">
        <f t="shared" si="2"/>
        <v>4.5</v>
      </c>
      <c r="J49" s="279">
        <v>17690</v>
      </c>
      <c r="K49" s="279">
        <v>18270</v>
      </c>
      <c r="L49" s="279">
        <v>20960</v>
      </c>
      <c r="M49" s="279">
        <v>25740</v>
      </c>
      <c r="N49" s="279">
        <v>31630</v>
      </c>
      <c r="O49" s="279">
        <v>37240</v>
      </c>
    </row>
    <row r="50" spans="1:15" ht="11.25" customHeight="1">
      <c r="A50" s="283">
        <f t="shared" si="1"/>
        <v>2</v>
      </c>
      <c r="B50" s="283">
        <v>9700</v>
      </c>
      <c r="C50" s="283">
        <v>14220</v>
      </c>
      <c r="D50" s="283">
        <v>18470</v>
      </c>
      <c r="E50" s="283">
        <v>22670</v>
      </c>
      <c r="F50" s="283">
        <v>27840</v>
      </c>
      <c r="G50" s="283">
        <v>32680</v>
      </c>
      <c r="I50" s="279">
        <f t="shared" si="2"/>
        <v>4</v>
      </c>
      <c r="J50" s="279">
        <v>17310</v>
      </c>
      <c r="K50" s="279">
        <v>17910</v>
      </c>
      <c r="L50" s="279">
        <v>20470</v>
      </c>
      <c r="M50" s="279">
        <v>25140</v>
      </c>
      <c r="N50" s="279">
        <v>30850</v>
      </c>
      <c r="O50" s="279">
        <v>36220</v>
      </c>
    </row>
    <row r="51" spans="1:15" ht="11.25" customHeight="1">
      <c r="A51" s="283">
        <f t="shared" si="1"/>
        <v>1.5</v>
      </c>
      <c r="B51" s="283">
        <v>9440</v>
      </c>
      <c r="C51" s="283">
        <v>13860</v>
      </c>
      <c r="D51" s="283">
        <v>17970</v>
      </c>
      <c r="E51" s="283">
        <v>22050</v>
      </c>
      <c r="F51" s="283">
        <v>27090</v>
      </c>
      <c r="G51" s="283">
        <v>31820</v>
      </c>
      <c r="I51" s="279">
        <f t="shared" si="2"/>
        <v>3.5</v>
      </c>
      <c r="J51" s="279">
        <v>16920</v>
      </c>
      <c r="K51" s="279">
        <v>17490</v>
      </c>
      <c r="L51" s="279">
        <v>19950</v>
      </c>
      <c r="M51" s="279">
        <v>24510</v>
      </c>
      <c r="N51" s="279">
        <v>30040</v>
      </c>
      <c r="O51" s="279">
        <v>35340</v>
      </c>
    </row>
    <row r="52" spans="1:15" ht="11.25" customHeight="1">
      <c r="A52" s="285">
        <f t="shared" si="1"/>
        <v>1</v>
      </c>
      <c r="B52" s="285">
        <v>9140</v>
      </c>
      <c r="C52" s="285">
        <v>12530</v>
      </c>
      <c r="D52" s="285">
        <v>16190</v>
      </c>
      <c r="E52" s="285">
        <v>19860</v>
      </c>
      <c r="F52" s="285">
        <v>24400</v>
      </c>
      <c r="G52" s="285">
        <v>29980</v>
      </c>
      <c r="I52" s="279">
        <f t="shared" si="2"/>
        <v>3</v>
      </c>
      <c r="J52" s="279">
        <v>16570</v>
      </c>
      <c r="K52" s="279">
        <v>17070</v>
      </c>
      <c r="L52" s="279">
        <v>19460</v>
      </c>
      <c r="M52" s="279">
        <v>23910</v>
      </c>
      <c r="N52" s="279">
        <v>29330</v>
      </c>
      <c r="O52" s="279">
        <v>34440</v>
      </c>
    </row>
    <row r="53" spans="1:15" ht="11.25" customHeight="1">
      <c r="A53" s="286"/>
      <c r="B53" s="286">
        <v>8930</v>
      </c>
      <c r="C53" s="286">
        <v>12240</v>
      </c>
      <c r="D53" s="286">
        <v>15800</v>
      </c>
      <c r="E53" s="286">
        <v>19410</v>
      </c>
      <c r="F53" s="286"/>
      <c r="G53" s="286"/>
      <c r="I53" s="279">
        <f t="shared" si="2"/>
        <v>2.5</v>
      </c>
      <c r="J53" s="279">
        <v>16190</v>
      </c>
      <c r="K53" s="279">
        <v>16670</v>
      </c>
      <c r="L53" s="279">
        <v>18970</v>
      </c>
      <c r="M53" s="279">
        <v>23280</v>
      </c>
      <c r="N53" s="279">
        <v>28590</v>
      </c>
      <c r="O53" s="279">
        <v>33570</v>
      </c>
    </row>
    <row r="54" spans="1:15" ht="11.25" customHeight="1">
      <c r="A54" s="283"/>
      <c r="B54" s="283">
        <v>8740</v>
      </c>
      <c r="C54" s="283">
        <v>11920</v>
      </c>
      <c r="D54" s="283">
        <v>15430</v>
      </c>
      <c r="E54" s="283">
        <v>18950</v>
      </c>
      <c r="F54" s="283"/>
      <c r="G54" s="283"/>
      <c r="I54" s="279">
        <f t="shared" si="2"/>
        <v>2</v>
      </c>
      <c r="J54" s="279">
        <v>15800</v>
      </c>
      <c r="K54" s="279">
        <v>16260</v>
      </c>
      <c r="L54" s="279">
        <v>18470</v>
      </c>
      <c r="M54" s="279">
        <v>22670</v>
      </c>
      <c r="N54" s="279">
        <v>27840</v>
      </c>
      <c r="O54" s="279">
        <v>32680</v>
      </c>
    </row>
    <row r="55" spans="1:15" ht="11.25" customHeight="1">
      <c r="A55" s="283"/>
      <c r="B55" s="283">
        <v>8540</v>
      </c>
      <c r="C55" s="283">
        <v>11620</v>
      </c>
      <c r="D55" s="283">
        <v>15050</v>
      </c>
      <c r="E55" s="283">
        <v>18470</v>
      </c>
      <c r="F55" s="283"/>
      <c r="G55" s="283"/>
      <c r="I55" s="279">
        <f t="shared" si="2"/>
        <v>1.5</v>
      </c>
      <c r="J55" s="279">
        <v>15430</v>
      </c>
      <c r="K55" s="279">
        <v>15840</v>
      </c>
      <c r="L55" s="279">
        <v>17970</v>
      </c>
      <c r="M55" s="279">
        <v>22050</v>
      </c>
      <c r="N55" s="279">
        <v>27090</v>
      </c>
      <c r="O55" s="279">
        <v>31820</v>
      </c>
    </row>
    <row r="56" spans="1:15" ht="11.25" customHeight="1">
      <c r="A56" s="283"/>
      <c r="B56" s="283">
        <v>8340</v>
      </c>
      <c r="C56" s="283">
        <v>11310</v>
      </c>
      <c r="D56" s="283">
        <v>14660</v>
      </c>
      <c r="E56" s="283">
        <v>18010</v>
      </c>
      <c r="F56" s="283"/>
      <c r="G56" s="283"/>
      <c r="I56" s="279">
        <f t="shared" si="2"/>
        <v>1</v>
      </c>
      <c r="J56" s="279">
        <v>15050</v>
      </c>
      <c r="K56" s="279">
        <v>15440</v>
      </c>
      <c r="L56" s="279">
        <v>16190</v>
      </c>
      <c r="M56" s="279">
        <v>19860</v>
      </c>
      <c r="N56" s="279">
        <v>24400</v>
      </c>
      <c r="O56" s="279">
        <v>29980</v>
      </c>
    </row>
    <row r="57" spans="1:15" ht="11.25" customHeight="1">
      <c r="A57" s="283"/>
      <c r="B57" s="283"/>
      <c r="C57" s="283">
        <v>11000</v>
      </c>
      <c r="D57" s="283">
        <v>14300</v>
      </c>
      <c r="E57" s="283">
        <v>17560</v>
      </c>
      <c r="F57" s="283"/>
      <c r="G57" s="283"/>
      <c r="I57" s="287"/>
      <c r="J57" s="288"/>
      <c r="K57" s="288"/>
      <c r="L57" s="288"/>
      <c r="M57" s="288"/>
      <c r="N57" s="287"/>
      <c r="O57" s="287"/>
    </row>
    <row r="58" spans="1:15" ht="11.25" customHeight="1">
      <c r="A58" s="283"/>
      <c r="B58" s="283"/>
      <c r="C58" s="283">
        <v>10700</v>
      </c>
      <c r="D58" s="283">
        <v>13910</v>
      </c>
      <c r="E58" s="283">
        <v>17100</v>
      </c>
      <c r="F58" s="283"/>
      <c r="G58" s="283"/>
      <c r="I58" s="982" t="s">
        <v>257</v>
      </c>
      <c r="J58" s="982" t="s">
        <v>258</v>
      </c>
      <c r="K58" s="982" t="s">
        <v>259</v>
      </c>
      <c r="L58" s="982" t="s">
        <v>176</v>
      </c>
      <c r="M58" s="982" t="s">
        <v>177</v>
      </c>
      <c r="N58" s="982" t="s">
        <v>260</v>
      </c>
      <c r="O58" s="982" t="s">
        <v>261</v>
      </c>
    </row>
    <row r="59" spans="1:15" ht="11.25" customHeight="1" thickBot="1">
      <c r="A59" s="283"/>
      <c r="B59" s="283"/>
      <c r="C59" s="283">
        <v>10440</v>
      </c>
      <c r="D59" s="283">
        <v>13530</v>
      </c>
      <c r="E59" s="283">
        <v>16640</v>
      </c>
      <c r="F59" s="283"/>
      <c r="G59" s="283"/>
      <c r="I59" s="983"/>
      <c r="J59" s="983"/>
      <c r="K59" s="983"/>
      <c r="L59" s="983"/>
      <c r="M59" s="983"/>
      <c r="N59" s="983"/>
      <c r="O59" s="983"/>
    </row>
    <row r="60" spans="1:13" ht="11.25" customHeight="1" thickTop="1">
      <c r="A60" s="283"/>
      <c r="B60" s="283"/>
      <c r="C60" s="283">
        <v>10190</v>
      </c>
      <c r="D60" s="283">
        <v>13160</v>
      </c>
      <c r="E60" s="283">
        <v>16190</v>
      </c>
      <c r="F60" s="283"/>
      <c r="G60" s="283"/>
      <c r="J60" s="275"/>
      <c r="K60" s="275"/>
      <c r="L60" s="275"/>
      <c r="M60" s="275"/>
    </row>
    <row r="61" spans="1:13" ht="11.25" customHeight="1">
      <c r="A61" s="283"/>
      <c r="B61" s="283"/>
      <c r="C61" s="283">
        <v>9960</v>
      </c>
      <c r="D61" s="283"/>
      <c r="E61" s="283">
        <v>15800</v>
      </c>
      <c r="F61" s="283"/>
      <c r="G61" s="283"/>
      <c r="I61" s="266"/>
      <c r="J61" s="276"/>
      <c r="K61" s="276"/>
      <c r="L61" s="275"/>
      <c r="M61" s="275"/>
    </row>
    <row r="62" spans="1:13" ht="11.25" customHeight="1">
      <c r="A62" s="283"/>
      <c r="B62" s="283"/>
      <c r="C62" s="283">
        <v>9700</v>
      </c>
      <c r="D62" s="283"/>
      <c r="E62" s="283">
        <v>15430</v>
      </c>
      <c r="F62" s="283"/>
      <c r="G62" s="283"/>
      <c r="J62" s="275"/>
      <c r="K62" s="275"/>
      <c r="L62" s="275"/>
      <c r="M62" s="275"/>
    </row>
    <row r="63" spans="1:13" ht="11.25" customHeight="1">
      <c r="A63" s="283"/>
      <c r="B63" s="283"/>
      <c r="C63" s="283">
        <v>9440</v>
      </c>
      <c r="D63" s="283"/>
      <c r="E63" s="283">
        <v>15050</v>
      </c>
      <c r="F63" s="283"/>
      <c r="G63" s="283"/>
      <c r="J63" s="275"/>
      <c r="K63" s="275"/>
      <c r="L63" s="275"/>
      <c r="M63" s="275"/>
    </row>
    <row r="64" spans="1:13" ht="11.25" customHeight="1">
      <c r="A64" s="283"/>
      <c r="B64" s="283"/>
      <c r="C64" s="283">
        <v>9210</v>
      </c>
      <c r="D64" s="283"/>
      <c r="E64" s="283">
        <v>14660</v>
      </c>
      <c r="F64" s="283"/>
      <c r="G64" s="283"/>
      <c r="J64" s="275"/>
      <c r="K64" s="275"/>
      <c r="L64" s="275"/>
      <c r="M64" s="275"/>
    </row>
    <row r="65" spans="1:13" ht="11.25" customHeight="1">
      <c r="A65" s="283"/>
      <c r="B65" s="283"/>
      <c r="C65" s="283">
        <v>8970</v>
      </c>
      <c r="D65" s="283"/>
      <c r="E65" s="283">
        <v>14300</v>
      </c>
      <c r="F65" s="283"/>
      <c r="G65" s="283"/>
      <c r="J65" s="275"/>
      <c r="K65" s="275"/>
      <c r="L65" s="275"/>
      <c r="M65" s="275"/>
    </row>
    <row r="66" spans="1:13" ht="11.25" customHeight="1">
      <c r="A66" s="283"/>
      <c r="B66" s="283"/>
      <c r="C66" s="283">
        <v>8740</v>
      </c>
      <c r="D66" s="283"/>
      <c r="E66" s="283">
        <v>13910</v>
      </c>
      <c r="F66" s="283"/>
      <c r="G66" s="283"/>
      <c r="J66" s="275"/>
      <c r="K66" s="275"/>
      <c r="L66" s="275"/>
      <c r="M66" s="275"/>
    </row>
    <row r="67" spans="1:13" ht="11.25" customHeight="1">
      <c r="A67" s="283"/>
      <c r="B67" s="283"/>
      <c r="C67" s="283">
        <v>8540</v>
      </c>
      <c r="D67" s="283"/>
      <c r="E67" s="283">
        <v>13530</v>
      </c>
      <c r="F67" s="283"/>
      <c r="G67" s="283"/>
      <c r="J67" s="275"/>
      <c r="K67" s="275"/>
      <c r="L67" s="275"/>
      <c r="M67" s="275"/>
    </row>
    <row r="68" spans="1:13" ht="11.25" customHeight="1">
      <c r="A68" s="283"/>
      <c r="B68" s="283"/>
      <c r="C68" s="283"/>
      <c r="D68" s="283"/>
      <c r="E68" s="283">
        <v>13160</v>
      </c>
      <c r="F68" s="283"/>
      <c r="G68" s="283"/>
      <c r="J68" s="275"/>
      <c r="K68" s="275"/>
      <c r="L68" s="275"/>
      <c r="M68" s="275"/>
    </row>
    <row r="69" spans="1:13" ht="11.25" customHeight="1">
      <c r="A69" s="283"/>
      <c r="B69" s="283"/>
      <c r="C69" s="283"/>
      <c r="D69" s="283"/>
      <c r="E69" s="283"/>
      <c r="F69" s="283"/>
      <c r="G69" s="283"/>
      <c r="J69" s="275"/>
      <c r="K69" s="275"/>
      <c r="L69" s="275"/>
      <c r="M69" s="275"/>
    </row>
    <row r="70" spans="1:13" ht="11.25" customHeight="1" thickBot="1">
      <c r="A70" s="289" t="s">
        <v>257</v>
      </c>
      <c r="B70" s="289" t="s">
        <v>258</v>
      </c>
      <c r="C70" s="289" t="s">
        <v>259</v>
      </c>
      <c r="D70" s="289" t="s">
        <v>176</v>
      </c>
      <c r="E70" s="289" t="s">
        <v>177</v>
      </c>
      <c r="F70" s="289" t="s">
        <v>260</v>
      </c>
      <c r="G70" s="289" t="s">
        <v>261</v>
      </c>
      <c r="J70" s="275"/>
      <c r="K70" s="275"/>
      <c r="L70" s="275"/>
      <c r="M70" s="275"/>
    </row>
    <row r="71" spans="10:13" ht="11.25" customHeight="1" thickTop="1">
      <c r="J71" s="275"/>
      <c r="K71" s="275"/>
      <c r="L71" s="275"/>
      <c r="M71" s="275"/>
    </row>
    <row r="72" spans="10:13" ht="11.25" customHeight="1">
      <c r="J72" s="275"/>
      <c r="K72" s="275"/>
      <c r="L72" s="275"/>
      <c r="M72" s="275"/>
    </row>
    <row r="73" spans="2:14" ht="11.25" customHeight="1">
      <c r="B73" s="1008" t="s">
        <v>278</v>
      </c>
      <c r="C73" s="1009"/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10"/>
    </row>
    <row r="74" spans="2:14" ht="11.25" customHeight="1">
      <c r="B74" s="1011"/>
      <c r="C74" s="1012"/>
      <c r="D74" s="1012"/>
      <c r="E74" s="1012"/>
      <c r="F74" s="1012"/>
      <c r="G74" s="1012"/>
      <c r="H74" s="1012"/>
      <c r="I74" s="1012"/>
      <c r="J74" s="1012"/>
      <c r="K74" s="1012"/>
      <c r="L74" s="1012"/>
      <c r="M74" s="1012"/>
      <c r="N74" s="1013"/>
    </row>
    <row r="75" spans="2:14" ht="11.25" customHeight="1">
      <c r="B75" s="1014"/>
      <c r="C75" s="1015"/>
      <c r="D75" s="1015"/>
      <c r="E75" s="1015"/>
      <c r="F75" s="1015"/>
      <c r="G75" s="1015"/>
      <c r="H75" s="1015"/>
      <c r="I75" s="1015"/>
      <c r="J75" s="1015"/>
      <c r="K75" s="1015"/>
      <c r="L75" s="1015"/>
      <c r="M75" s="1015"/>
      <c r="N75" s="1016"/>
    </row>
    <row r="76" spans="2:14" ht="11.25" customHeight="1">
      <c r="B76" s="1017" t="s">
        <v>279</v>
      </c>
      <c r="C76" s="1018"/>
      <c r="D76" s="1018"/>
      <c r="E76" s="1018"/>
      <c r="F76" s="1018"/>
      <c r="G76" s="1018"/>
      <c r="H76" s="1018"/>
      <c r="I76" s="1018"/>
      <c r="J76" s="1018"/>
      <c r="K76" s="1018"/>
      <c r="L76" s="1018"/>
      <c r="M76" s="1018"/>
      <c r="N76" s="1019"/>
    </row>
    <row r="77" spans="2:14" ht="11.25" customHeight="1">
      <c r="B77" s="1020"/>
      <c r="C77" s="1021"/>
      <c r="D77" s="1021"/>
      <c r="E77" s="1021"/>
      <c r="F77" s="1021"/>
      <c r="G77" s="1021"/>
      <c r="H77" s="1021"/>
      <c r="I77" s="1021"/>
      <c r="J77" s="1021"/>
      <c r="K77" s="1021"/>
      <c r="L77" s="1021"/>
      <c r="M77" s="1021"/>
      <c r="N77" s="1022"/>
    </row>
    <row r="78" spans="2:14" ht="11.25" customHeight="1">
      <c r="B78" s="1023"/>
      <c r="C78" s="1024"/>
      <c r="D78" s="1024"/>
      <c r="E78" s="1024"/>
      <c r="F78" s="1024"/>
      <c r="G78" s="1024"/>
      <c r="H78" s="1024"/>
      <c r="I78" s="1024"/>
      <c r="J78" s="1024"/>
      <c r="K78" s="1024"/>
      <c r="L78" s="1024"/>
      <c r="M78" s="1024"/>
      <c r="N78" s="1025"/>
    </row>
    <row r="79" spans="2:14" ht="11.25" customHeight="1">
      <c r="B79" s="1026" t="s">
        <v>280</v>
      </c>
      <c r="C79" s="1027"/>
      <c r="D79" s="1027"/>
      <c r="E79" s="1027"/>
      <c r="F79" s="1027"/>
      <c r="G79" s="1027"/>
      <c r="H79" s="1027"/>
      <c r="I79" s="1027"/>
      <c r="J79" s="1027"/>
      <c r="K79" s="1027"/>
      <c r="L79" s="1027"/>
      <c r="M79" s="1027"/>
      <c r="N79" s="1028"/>
    </row>
    <row r="80" spans="2:14" ht="11.25" customHeight="1">
      <c r="B80" s="1029"/>
      <c r="C80" s="1030"/>
      <c r="D80" s="1030"/>
      <c r="E80" s="1030"/>
      <c r="F80" s="1030"/>
      <c r="G80" s="1030"/>
      <c r="H80" s="1030"/>
      <c r="I80" s="1030"/>
      <c r="J80" s="1030"/>
      <c r="K80" s="1030"/>
      <c r="L80" s="1030"/>
      <c r="M80" s="1030"/>
      <c r="N80" s="1031"/>
    </row>
    <row r="81" spans="2:14" ht="11.25" customHeight="1">
      <c r="B81" s="1032"/>
      <c r="C81" s="1033"/>
      <c r="D81" s="1033"/>
      <c r="E81" s="1033"/>
      <c r="F81" s="1033"/>
      <c r="G81" s="1033"/>
      <c r="H81" s="1033"/>
      <c r="I81" s="1033"/>
      <c r="J81" s="1033"/>
      <c r="K81" s="1033"/>
      <c r="L81" s="1033"/>
      <c r="M81" s="1033"/>
      <c r="N81" s="1034"/>
    </row>
  </sheetData>
  <sheetProtection password="CCCF" sheet="1"/>
  <mergeCells count="24">
    <mergeCell ref="B73:N75"/>
    <mergeCell ref="B76:N78"/>
    <mergeCell ref="B79:N81"/>
    <mergeCell ref="R22:AA23"/>
    <mergeCell ref="R24:AA25"/>
    <mergeCell ref="I58:I59"/>
    <mergeCell ref="J58:J59"/>
    <mergeCell ref="K58:K59"/>
    <mergeCell ref="L58:L59"/>
    <mergeCell ref="M58:M59"/>
    <mergeCell ref="N58:N59"/>
    <mergeCell ref="O58:O59"/>
    <mergeCell ref="A4:G4"/>
    <mergeCell ref="A5:G5"/>
    <mergeCell ref="R14:AA15"/>
    <mergeCell ref="R16:AA17"/>
    <mergeCell ref="R18:AA19"/>
    <mergeCell ref="R20:AA21"/>
    <mergeCell ref="A1:G1"/>
    <mergeCell ref="I1:O1"/>
    <mergeCell ref="A2:G2"/>
    <mergeCell ref="I2:O2"/>
    <mergeCell ref="A3:G3"/>
    <mergeCell ref="I3:O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2" sqref="O22"/>
    </sheetView>
  </sheetViews>
  <sheetFormatPr defaultColWidth="9.140625" defaultRowHeight="12.75"/>
  <sheetData>
    <row r="1" ht="12.75">
      <c r="A1" s="319"/>
    </row>
  </sheetData>
  <sheetProtection password="CCCF" sheet="1"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67">
      <selection activeCell="N71" sqref="N71"/>
    </sheetView>
  </sheetViews>
  <sheetFormatPr defaultColWidth="9.140625" defaultRowHeight="15" customHeight="1"/>
  <sheetData>
    <row r="1" spans="1:15" ht="36" customHeight="1">
      <c r="A1" s="1044" t="s">
        <v>334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</row>
    <row r="2" ht="15" customHeight="1">
      <c r="A2" s="455" t="s">
        <v>336</v>
      </c>
    </row>
    <row r="3" ht="15" customHeight="1">
      <c r="A3" s="461" t="s">
        <v>335</v>
      </c>
    </row>
    <row r="5" ht="24" customHeight="1">
      <c r="A5" s="463" t="s">
        <v>316</v>
      </c>
    </row>
    <row r="7" ht="15" customHeight="1">
      <c r="A7" s="455" t="s">
        <v>337</v>
      </c>
    </row>
    <row r="8" ht="15" customHeight="1">
      <c r="A8" s="455" t="s">
        <v>338</v>
      </c>
    </row>
    <row r="9" ht="15" customHeight="1">
      <c r="A9" s="455" t="s">
        <v>339</v>
      </c>
    </row>
    <row r="10" ht="15" customHeight="1">
      <c r="A10" s="455" t="s">
        <v>340</v>
      </c>
    </row>
    <row r="11" ht="15" customHeight="1">
      <c r="A11" s="455" t="s">
        <v>341</v>
      </c>
    </row>
    <row r="12" ht="23.25" customHeight="1">
      <c r="A12" s="462" t="s">
        <v>317</v>
      </c>
    </row>
    <row r="14" ht="15" customHeight="1">
      <c r="A14" s="455" t="s">
        <v>318</v>
      </c>
    </row>
    <row r="15" ht="15" customHeight="1">
      <c r="A15" s="455" t="s">
        <v>319</v>
      </c>
    </row>
    <row r="16" ht="15" customHeight="1">
      <c r="A16" s="455" t="s">
        <v>320</v>
      </c>
    </row>
    <row r="17" ht="15" customHeight="1">
      <c r="A17" s="455" t="s">
        <v>321</v>
      </c>
    </row>
    <row r="18" ht="15" customHeight="1">
      <c r="A18" s="455" t="s">
        <v>322</v>
      </c>
    </row>
    <row r="19" ht="15" customHeight="1">
      <c r="A19" s="455" t="s">
        <v>323</v>
      </c>
    </row>
    <row r="20" ht="15" customHeight="1">
      <c r="A20" s="455" t="s">
        <v>343</v>
      </c>
    </row>
    <row r="21" ht="15" customHeight="1">
      <c r="A21" s="455" t="s">
        <v>342</v>
      </c>
    </row>
    <row r="22" ht="25.5" customHeight="1">
      <c r="A22" s="463" t="s">
        <v>324</v>
      </c>
    </row>
    <row r="24" ht="15" customHeight="1">
      <c r="A24" s="455" t="s">
        <v>344</v>
      </c>
    </row>
    <row r="25" ht="15" customHeight="1">
      <c r="A25" s="455" t="s">
        <v>345</v>
      </c>
    </row>
    <row r="26" ht="15" customHeight="1">
      <c r="A26" s="457"/>
    </row>
    <row r="27" ht="15" customHeight="1">
      <c r="A27" s="456"/>
    </row>
    <row r="28" ht="15" customHeight="1">
      <c r="A28" s="456"/>
    </row>
    <row r="29" ht="15" customHeight="1">
      <c r="A29" s="456"/>
    </row>
    <row r="30" ht="15" customHeight="1">
      <c r="A30" s="456"/>
    </row>
    <row r="31" ht="15" customHeight="1">
      <c r="A31" s="456"/>
    </row>
    <row r="32" ht="15" customHeight="1">
      <c r="A32" s="456"/>
    </row>
    <row r="33" ht="15" customHeight="1">
      <c r="A33" s="456"/>
    </row>
    <row r="34" ht="15" customHeight="1">
      <c r="A34" s="456"/>
    </row>
    <row r="35" ht="15" customHeight="1">
      <c r="A35" s="456"/>
    </row>
    <row r="36" ht="15" customHeight="1">
      <c r="A36" s="456"/>
    </row>
    <row r="37" ht="15" customHeight="1">
      <c r="A37" s="456"/>
    </row>
    <row r="38" ht="15" customHeight="1">
      <c r="A38" s="456"/>
    </row>
    <row r="39" ht="15" customHeight="1">
      <c r="A39" s="456"/>
    </row>
    <row r="40" ht="15" customHeight="1">
      <c r="A40" s="456"/>
    </row>
    <row r="41" ht="15" customHeight="1">
      <c r="A41" s="456"/>
    </row>
    <row r="44" ht="27.75" customHeight="1">
      <c r="A44" s="463" t="s">
        <v>325</v>
      </c>
    </row>
    <row r="46" ht="15" customHeight="1">
      <c r="A46" s="455" t="s">
        <v>326</v>
      </c>
    </row>
    <row r="48" ht="15" customHeight="1">
      <c r="A48" s="455" t="s">
        <v>327</v>
      </c>
    </row>
    <row r="49" ht="15" customHeight="1">
      <c r="A49" s="455" t="s">
        <v>328</v>
      </c>
    </row>
    <row r="50" ht="15" customHeight="1">
      <c r="A50" s="455" t="s">
        <v>329</v>
      </c>
    </row>
    <row r="52" ht="15" customHeight="1">
      <c r="A52" s="455" t="s">
        <v>346</v>
      </c>
    </row>
    <row r="53" ht="15" customHeight="1">
      <c r="A53" s="455" t="s">
        <v>347</v>
      </c>
    </row>
    <row r="54" ht="15" customHeight="1">
      <c r="A54" s="455"/>
    </row>
    <row r="55" ht="15" customHeight="1">
      <c r="A55" s="455" t="s">
        <v>330</v>
      </c>
    </row>
    <row r="57" ht="15" customHeight="1">
      <c r="A57" s="455" t="s">
        <v>331</v>
      </c>
    </row>
    <row r="59" ht="15" customHeight="1">
      <c r="A59" s="455" t="s">
        <v>332</v>
      </c>
    </row>
    <row r="61" ht="15" customHeight="1">
      <c r="A61" s="458" t="s">
        <v>348</v>
      </c>
    </row>
    <row r="62" ht="15" customHeight="1">
      <c r="A62" s="458" t="s">
        <v>349</v>
      </c>
    </row>
    <row r="63" ht="15" customHeight="1">
      <c r="A63" s="458"/>
    </row>
    <row r="64" ht="21" customHeight="1">
      <c r="A64" s="455" t="s">
        <v>350</v>
      </c>
    </row>
    <row r="65" ht="15" customHeight="1">
      <c r="A65" s="455" t="s">
        <v>351</v>
      </c>
    </row>
    <row r="66" ht="15" customHeight="1">
      <c r="A66" s="454" t="s">
        <v>352</v>
      </c>
    </row>
    <row r="67" ht="15" customHeight="1">
      <c r="A67" s="454" t="s">
        <v>353</v>
      </c>
    </row>
    <row r="69" ht="15" customHeight="1">
      <c r="B69" s="455"/>
    </row>
    <row r="70" ht="15" customHeight="1">
      <c r="M70" s="460" t="s">
        <v>333</v>
      </c>
    </row>
    <row r="72" ht="15" customHeight="1">
      <c r="M72" s="459"/>
    </row>
  </sheetData>
  <sheetProtection password="CCCF" sheet="1"/>
  <mergeCells count="1">
    <mergeCell ref="A1:O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RTCmon</cp:lastModifiedBy>
  <cp:lastPrinted>2014-03-27T09:51:00Z</cp:lastPrinted>
  <dcterms:created xsi:type="dcterms:W3CDTF">2013-02-21T11:05:07Z</dcterms:created>
  <dcterms:modified xsi:type="dcterms:W3CDTF">2016-12-16T04:02:42Z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